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335" windowWidth="19260" windowHeight="4380" activeTab="2"/>
  </bookViews>
  <sheets>
    <sheet name="Лесная формация" sheetId="3" r:id="rId1"/>
    <sheet name="Живой напочвенный покров" sheetId="4" r:id="rId2"/>
    <sheet name="Типы леса" sheetId="1" r:id="rId3"/>
  </sheets>
  <calcPr calcId="124519"/>
</workbook>
</file>

<file path=xl/calcChain.xml><?xml version="1.0" encoding="utf-8"?>
<calcChain xmlns="http://schemas.openxmlformats.org/spreadsheetml/2006/main">
  <c r="L25" i="1"/>
  <c r="J25"/>
  <c r="H25"/>
  <c r="D25"/>
  <c r="B25"/>
  <c r="P19"/>
  <c r="P18"/>
  <c r="P17"/>
  <c r="P14"/>
  <c r="P12"/>
  <c r="P10"/>
  <c r="P8"/>
  <c r="P5"/>
  <c r="P7"/>
  <c r="N41" l="1"/>
  <c r="O41" s="1"/>
  <c r="P52"/>
  <c r="L52"/>
  <c r="J52"/>
  <c r="H52"/>
  <c r="F52"/>
  <c r="D52"/>
  <c r="B52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52" s="1"/>
  <c r="M50"/>
  <c r="M49"/>
  <c r="M47"/>
  <c r="M46"/>
  <c r="M45"/>
  <c r="M44"/>
  <c r="M41"/>
  <c r="M36"/>
  <c r="K46"/>
  <c r="K45"/>
  <c r="K44"/>
  <c r="K39"/>
  <c r="K38"/>
  <c r="K37"/>
  <c r="K36"/>
  <c r="K35"/>
  <c r="K34"/>
  <c r="I50"/>
  <c r="I49"/>
  <c r="I48"/>
  <c r="I46"/>
  <c r="I45"/>
  <c r="I44"/>
  <c r="I43"/>
  <c r="I42"/>
  <c r="I41"/>
  <c r="I39"/>
  <c r="I38"/>
  <c r="I37"/>
  <c r="I36"/>
  <c r="I35"/>
  <c r="I34"/>
  <c r="I33"/>
  <c r="I32"/>
  <c r="G46"/>
  <c r="G44"/>
  <c r="G37"/>
  <c r="G36"/>
  <c r="G35"/>
  <c r="E46"/>
  <c r="E45"/>
  <c r="E44"/>
  <c r="E41"/>
  <c r="E39"/>
  <c r="E38"/>
  <c r="E37"/>
  <c r="E36"/>
  <c r="E35"/>
  <c r="E34"/>
  <c r="E33"/>
  <c r="C43"/>
  <c r="C42"/>
  <c r="C41"/>
  <c r="C40"/>
  <c r="C39"/>
  <c r="C38"/>
  <c r="C37"/>
  <c r="C36"/>
  <c r="C35"/>
  <c r="C34"/>
  <c r="C33"/>
  <c r="C32"/>
  <c r="C31"/>
  <c r="N35"/>
  <c r="N52" s="1"/>
  <c r="O52" s="1"/>
  <c r="N36"/>
  <c r="O36" s="1"/>
  <c r="N37"/>
  <c r="O37" s="1"/>
  <c r="N39"/>
  <c r="O39" s="1"/>
  <c r="N44"/>
  <c r="O44" s="1"/>
  <c r="N45"/>
  <c r="O45" s="1"/>
  <c r="N46"/>
  <c r="O46" s="1"/>
  <c r="N47"/>
  <c r="O47" s="1"/>
  <c r="C52"/>
  <c r="G52"/>
  <c r="K52"/>
  <c r="F24" i="4"/>
  <c r="F23"/>
  <c r="F22"/>
  <c r="F20"/>
  <c r="F19"/>
  <c r="F18"/>
  <c r="F17"/>
  <c r="F16"/>
  <c r="F15"/>
  <c r="F14"/>
  <c r="F12"/>
  <c r="F11"/>
  <c r="F10"/>
  <c r="F9"/>
  <c r="F8"/>
  <c r="F6"/>
  <c r="F5"/>
  <c r="F11" i="3"/>
  <c r="F10"/>
  <c r="F9"/>
  <c r="F8"/>
  <c r="F7"/>
  <c r="F6"/>
  <c r="F5"/>
  <c r="G6"/>
  <c r="G7"/>
  <c r="G8"/>
  <c r="G9"/>
  <c r="G10"/>
  <c r="G11"/>
  <c r="B25" i="4"/>
  <c r="G23" s="1"/>
  <c r="G21"/>
  <c r="G13"/>
  <c r="G7"/>
  <c r="C12" i="3"/>
  <c r="E5" s="1"/>
  <c r="B12"/>
  <c r="G5" s="1"/>
  <c r="O35" i="1" l="1"/>
  <c r="M52"/>
  <c r="I52"/>
  <c r="E52"/>
  <c r="D7" i="4"/>
  <c r="D13"/>
  <c r="G6"/>
  <c r="G8"/>
  <c r="G10"/>
  <c r="G12"/>
  <c r="G14"/>
  <c r="G16"/>
  <c r="G18"/>
  <c r="G20"/>
  <c r="G22"/>
  <c r="G24"/>
  <c r="D5"/>
  <c r="D9"/>
  <c r="D11"/>
  <c r="D15"/>
  <c r="D17"/>
  <c r="D19"/>
  <c r="D21"/>
  <c r="D23"/>
  <c r="D6"/>
  <c r="D8"/>
  <c r="D10"/>
  <c r="D12"/>
  <c r="D14"/>
  <c r="D16"/>
  <c r="D18"/>
  <c r="D20"/>
  <c r="D22"/>
  <c r="D24"/>
  <c r="F7"/>
  <c r="F13"/>
  <c r="F21"/>
  <c r="G5"/>
  <c r="G9"/>
  <c r="G11"/>
  <c r="G15"/>
  <c r="G17"/>
  <c r="G19"/>
  <c r="E10" i="3"/>
  <c r="E6"/>
  <c r="D6"/>
  <c r="D8"/>
  <c r="D10"/>
  <c r="E12"/>
  <c r="E8"/>
  <c r="D5"/>
  <c r="D7"/>
  <c r="D9"/>
  <c r="D11"/>
  <c r="E11"/>
  <c r="E9"/>
  <c r="E7"/>
  <c r="C25" i="4"/>
  <c r="E13" s="1"/>
  <c r="P9" i="1"/>
  <c r="P11"/>
  <c r="P13"/>
  <c r="P15"/>
  <c r="P16"/>
  <c r="P20"/>
  <c r="P21"/>
  <c r="P22"/>
  <c r="F25"/>
  <c r="P25" l="1"/>
  <c r="Q5" s="1"/>
  <c r="K12"/>
  <c r="M22"/>
  <c r="Q22"/>
  <c r="Q18"/>
  <c r="Q14"/>
  <c r="Q10"/>
  <c r="E8"/>
  <c r="Q25"/>
  <c r="Q17"/>
  <c r="Q13"/>
  <c r="Q9"/>
  <c r="E7"/>
  <c r="G17"/>
  <c r="Q20"/>
  <c r="Q16"/>
  <c r="Q12"/>
  <c r="Q8"/>
  <c r="E23" i="4"/>
  <c r="E19"/>
  <c r="E17"/>
  <c r="E15"/>
  <c r="E11"/>
  <c r="E9"/>
  <c r="E5"/>
  <c r="E6"/>
  <c r="E24"/>
  <c r="E22"/>
  <c r="E20"/>
  <c r="E18"/>
  <c r="E16"/>
  <c r="E14"/>
  <c r="E12"/>
  <c r="E10"/>
  <c r="E8"/>
  <c r="E21"/>
  <c r="E7"/>
  <c r="D25"/>
  <c r="D12" i="3"/>
  <c r="G25" i="4"/>
  <c r="N25" i="1"/>
  <c r="K7" l="1"/>
  <c r="K8"/>
  <c r="O17"/>
  <c r="O19"/>
  <c r="Q11"/>
  <c r="Q19"/>
  <c r="E18"/>
  <c r="K19"/>
  <c r="K18"/>
  <c r="Q15"/>
  <c r="I5"/>
  <c r="Q7"/>
  <c r="E17"/>
  <c r="Q21"/>
  <c r="I22"/>
  <c r="C5"/>
  <c r="I16"/>
  <c r="O25"/>
  <c r="G25"/>
  <c r="E25" i="4"/>
  <c r="M20" i="1"/>
  <c r="M18"/>
  <c r="M14"/>
  <c r="K17"/>
  <c r="K9"/>
  <c r="I21"/>
  <c r="I18"/>
  <c r="I15"/>
  <c r="I12"/>
  <c r="I10"/>
  <c r="I8"/>
  <c r="E19"/>
  <c r="E12"/>
  <c r="E9"/>
  <c r="C16"/>
  <c r="C14"/>
  <c r="C12"/>
  <c r="C9"/>
  <c r="C7"/>
  <c r="E10"/>
  <c r="C13"/>
  <c r="C8"/>
  <c r="O14"/>
  <c r="M19"/>
  <c r="M17"/>
  <c r="K10"/>
  <c r="I19"/>
  <c r="I17"/>
  <c r="I14"/>
  <c r="I11"/>
  <c r="I9"/>
  <c r="I7"/>
  <c r="E14"/>
  <c r="C15"/>
  <c r="C10"/>
  <c r="I25"/>
  <c r="K25"/>
  <c r="M25"/>
  <c r="E25"/>
  <c r="C25"/>
</calcChain>
</file>

<file path=xl/sharedStrings.xml><?xml version="1.0" encoding="utf-8"?>
<sst xmlns="http://schemas.openxmlformats.org/spreadsheetml/2006/main" count="128" uniqueCount="59">
  <si>
    <t>С</t>
  </si>
  <si>
    <t>%</t>
  </si>
  <si>
    <t>Б</t>
  </si>
  <si>
    <t>Д</t>
  </si>
  <si>
    <t>Е</t>
  </si>
  <si>
    <t>Ос</t>
  </si>
  <si>
    <t>Общая</t>
  </si>
  <si>
    <t>Итого</t>
  </si>
  <si>
    <t>Лишайниковый</t>
  </si>
  <si>
    <t>Вересковый</t>
  </si>
  <si>
    <t>Брусничный</t>
  </si>
  <si>
    <t>Мшистый</t>
  </si>
  <si>
    <t>Орляковый</t>
  </si>
  <si>
    <t>Кисличный</t>
  </si>
  <si>
    <t>Черничный</t>
  </si>
  <si>
    <t>Приручейно-травяной</t>
  </si>
  <si>
    <t>Долгомошный</t>
  </si>
  <si>
    <t>Багульниковый</t>
  </si>
  <si>
    <t>Осоковый</t>
  </si>
  <si>
    <t>Осоково-сфагновый</t>
  </si>
  <si>
    <t>Сфагновый</t>
  </si>
  <si>
    <t>Снытевый</t>
  </si>
  <si>
    <t>Крапивный</t>
  </si>
  <si>
    <t>Папоротниковый</t>
  </si>
  <si>
    <t>Таволговый</t>
  </si>
  <si>
    <t>Осоково-травяной</t>
  </si>
  <si>
    <t>Болотно-папоротниковый</t>
  </si>
  <si>
    <t>Ивняковый</t>
  </si>
  <si>
    <t>Ол.ч</t>
  </si>
  <si>
    <t>Проч</t>
  </si>
  <si>
    <t>Типы леса</t>
  </si>
  <si>
    <t>Дубовые насаждения представлены на 95 % молодняками и средневозрастными лесными культурами</t>
  </si>
  <si>
    <t>Площадь по преобладающим породам, га</t>
  </si>
  <si>
    <t xml:space="preserve"> % площади репрезентативных участков от площади лесных земель</t>
  </si>
  <si>
    <t>Сосна</t>
  </si>
  <si>
    <t>Ель</t>
  </si>
  <si>
    <t>Дуб</t>
  </si>
  <si>
    <t>Береза</t>
  </si>
  <si>
    <t>Осина</t>
  </si>
  <si>
    <t>Прочие</t>
  </si>
  <si>
    <t>Лесная формация</t>
  </si>
  <si>
    <t>Тип живого напочвенного покрова</t>
  </si>
  <si>
    <t>% площади лесов по породам от общей площади лесных земель, га</t>
  </si>
  <si>
    <t>лесных земель, га</t>
  </si>
  <si>
    <t>репрезентативных участков, га</t>
  </si>
  <si>
    <t>% площади репрезентативных участков по породам от общей площади репрезентативных участков, га</t>
  </si>
  <si>
    <t xml:space="preserve"> % площади репрезентативных участков от площади лесных земель, га</t>
  </si>
  <si>
    <t xml:space="preserve"> % площади репрезентативных участков от площади своей лесной формации, га</t>
  </si>
  <si>
    <t>Площадь по типам живого напочвенного покрова, га</t>
  </si>
  <si>
    <t>репрезентативных участков на лесных землях, га</t>
  </si>
  <si>
    <t>% площади типов живого напочвенного покрова от общей площади лесных земель, га</t>
  </si>
  <si>
    <t>% площади репрезентативных участков по типам живого напочвенного покрова от общей площади репрезентативных участков</t>
  </si>
  <si>
    <t xml:space="preserve"> % площади репрезентативных участков от площади своего типа живого напочвенного покрова, га</t>
  </si>
  <si>
    <t>Распределение репрезентативных участков по типу живого напочвенного покрова</t>
  </si>
  <si>
    <t>нелесные земли</t>
  </si>
  <si>
    <t>Распределение репрезентативных участков по типам леса в ГЛХУ " Крупский лесхоз" ( га, %)</t>
  </si>
  <si>
    <t>Распределение репрезентативных участков по древостою (лесная формация)</t>
  </si>
  <si>
    <t>Распределение лесов по типам леса, ГЛХУ " Крупский лесхоз" ( га, %)</t>
  </si>
  <si>
    <t>Ольха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</si>
</sst>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0" fillId="0" borderId="2" xfId="0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165" fontId="0" fillId="0" borderId="9" xfId="0" applyNumberForma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164" fontId="0" fillId="2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ill="1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165" fontId="0" fillId="3" borderId="9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164" fontId="0" fillId="3" borderId="6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top" wrapText="1"/>
    </xf>
    <xf numFmtId="164" fontId="0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0" fillId="2" borderId="1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31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0" sqref="C10"/>
    </sheetView>
  </sheetViews>
  <sheetFormatPr defaultRowHeight="15"/>
  <cols>
    <col min="1" max="1" width="20.42578125" customWidth="1"/>
    <col min="2" max="2" width="16.5703125" customWidth="1"/>
    <col min="3" max="4" width="19.7109375" customWidth="1"/>
    <col min="5" max="6" width="27" customWidth="1"/>
    <col min="7" max="7" width="28" customWidth="1"/>
  </cols>
  <sheetData>
    <row r="1" spans="1:7" s="1" customFormat="1" ht="27" customHeight="1">
      <c r="A1" s="69" t="s">
        <v>56</v>
      </c>
      <c r="B1" s="69"/>
      <c r="C1" s="69"/>
      <c r="D1" s="69"/>
      <c r="E1" s="69"/>
      <c r="F1" s="69"/>
      <c r="G1" s="69"/>
    </row>
    <row r="2" spans="1:7" s="1" customFormat="1" ht="19.5" thickBot="1">
      <c r="A2" s="70"/>
      <c r="B2" s="70"/>
      <c r="C2" s="70"/>
      <c r="D2" s="70"/>
      <c r="E2" s="70"/>
      <c r="F2" s="70"/>
      <c r="G2" s="70"/>
    </row>
    <row r="3" spans="1:7" s="4" customFormat="1" ht="42.75" customHeight="1" thickBot="1">
      <c r="A3" s="71" t="s">
        <v>40</v>
      </c>
      <c r="B3" s="65" t="s">
        <v>32</v>
      </c>
      <c r="C3" s="66"/>
      <c r="D3" s="67" t="s">
        <v>42</v>
      </c>
      <c r="E3" s="67" t="s">
        <v>45</v>
      </c>
      <c r="F3" s="67" t="s">
        <v>47</v>
      </c>
      <c r="G3" s="67" t="s">
        <v>46</v>
      </c>
    </row>
    <row r="4" spans="1:7" s="4" customFormat="1" ht="38.25" customHeight="1" thickBot="1">
      <c r="A4" s="72"/>
      <c r="B4" s="3" t="s">
        <v>43</v>
      </c>
      <c r="C4" s="3" t="s">
        <v>44</v>
      </c>
      <c r="D4" s="68"/>
      <c r="E4" s="68"/>
      <c r="F4" s="68"/>
      <c r="G4" s="68"/>
    </row>
    <row r="5" spans="1:7" ht="15.75" thickBot="1">
      <c r="A5" s="9" t="s">
        <v>34</v>
      </c>
      <c r="B5" s="10">
        <v>44935</v>
      </c>
      <c r="C5" s="52">
        <v>3169.2</v>
      </c>
      <c r="D5" s="11">
        <f>B5/$B$12*100</f>
        <v>49.719123190787109</v>
      </c>
      <c r="E5" s="7">
        <f t="shared" ref="E5:E11" si="0">C5/$C$12*100</f>
        <v>54.374195762202973</v>
      </c>
      <c r="F5" s="7">
        <f>C5/$B5*100</f>
        <v>7.0528541226215644</v>
      </c>
      <c r="G5" s="7">
        <f>C5/$B$12*100</f>
        <v>3.5066172296927225</v>
      </c>
    </row>
    <row r="6" spans="1:7" ht="15.75" thickBot="1">
      <c r="A6" s="5" t="s">
        <v>35</v>
      </c>
      <c r="B6" s="6">
        <v>9478.7000000000007</v>
      </c>
      <c r="C6" s="52">
        <v>201.7</v>
      </c>
      <c r="D6" s="11">
        <f t="shared" ref="D6:D11" si="1">B6/$B$12*100</f>
        <v>10.487874774418913</v>
      </c>
      <c r="E6" s="7">
        <f t="shared" si="0"/>
        <v>3.460581624774814</v>
      </c>
      <c r="F6" s="7">
        <f t="shared" ref="F6:F11" si="2">C6/$B6*100</f>
        <v>2.1279289354025335</v>
      </c>
      <c r="G6" s="8">
        <f t="shared" ref="G6:G11" si="3">C6/B6*100</f>
        <v>2.1279289354025335</v>
      </c>
    </row>
    <row r="7" spans="1:7" ht="15.75" thickBot="1">
      <c r="A7" s="5" t="s">
        <v>36</v>
      </c>
      <c r="B7" s="6">
        <v>487.3</v>
      </c>
      <c r="C7" s="52">
        <v>5.2</v>
      </c>
      <c r="D7" s="11">
        <f t="shared" si="1"/>
        <v>0.53918167866630817</v>
      </c>
      <c r="E7" s="7">
        <f t="shared" si="0"/>
        <v>8.9216779617397296E-2</v>
      </c>
      <c r="F7" s="7">
        <f t="shared" si="2"/>
        <v>1.067104453108968</v>
      </c>
      <c r="G7" s="8">
        <f t="shared" si="3"/>
        <v>1.067104453108968</v>
      </c>
    </row>
    <row r="8" spans="1:7" ht="15.75" thickBot="1">
      <c r="A8" s="5" t="s">
        <v>37</v>
      </c>
      <c r="B8" s="6">
        <v>22352</v>
      </c>
      <c r="C8" s="52">
        <v>1677.2</v>
      </c>
      <c r="D8" s="11">
        <f t="shared" si="1"/>
        <v>24.73176458352005</v>
      </c>
      <c r="E8" s="7">
        <f t="shared" si="0"/>
        <v>28.775842841211297</v>
      </c>
      <c r="F8" s="7">
        <f t="shared" si="2"/>
        <v>7.503579098067287</v>
      </c>
      <c r="G8" s="8">
        <f t="shared" si="3"/>
        <v>7.503579098067287</v>
      </c>
    </row>
    <row r="9" spans="1:7" ht="14.25" customHeight="1" thickBot="1">
      <c r="A9" s="5" t="s">
        <v>58</v>
      </c>
      <c r="B9" s="6">
        <v>5125.8999999999996</v>
      </c>
      <c r="C9" s="52">
        <v>448.4</v>
      </c>
      <c r="D9" s="11">
        <f t="shared" si="1"/>
        <v>5.6716424516224686</v>
      </c>
      <c r="E9" s="7">
        <f t="shared" si="0"/>
        <v>7.6932315347001801</v>
      </c>
      <c r="F9" s="7">
        <f t="shared" si="2"/>
        <v>8.7477321055814592</v>
      </c>
      <c r="G9" s="8">
        <f t="shared" si="3"/>
        <v>8.7477321055814592</v>
      </c>
    </row>
    <row r="10" spans="1:7" ht="15.75" thickBot="1">
      <c r="A10" s="5" t="s">
        <v>38</v>
      </c>
      <c r="B10" s="6">
        <v>5263.7</v>
      </c>
      <c r="C10" s="52">
        <v>320</v>
      </c>
      <c r="D10" s="11">
        <f t="shared" si="1"/>
        <v>5.8241136917624594</v>
      </c>
      <c r="E10" s="7">
        <f t="shared" si="0"/>
        <v>5.4902633610706015</v>
      </c>
      <c r="F10" s="7">
        <f t="shared" si="2"/>
        <v>6.0793738244960771</v>
      </c>
      <c r="G10" s="8">
        <f t="shared" si="3"/>
        <v>6.0793738244960771</v>
      </c>
    </row>
    <row r="11" spans="1:7" ht="16.5" customHeight="1" thickBot="1">
      <c r="A11" s="13" t="s">
        <v>39</v>
      </c>
      <c r="B11" s="14">
        <v>2735.1</v>
      </c>
      <c r="C11" s="52">
        <v>6.8</v>
      </c>
      <c r="D11" s="11">
        <f t="shared" si="1"/>
        <v>3.0262996292226956</v>
      </c>
      <c r="E11" s="7">
        <f t="shared" si="0"/>
        <v>0.11666809642275029</v>
      </c>
      <c r="F11" s="7">
        <f t="shared" si="2"/>
        <v>0.24861979452305219</v>
      </c>
      <c r="G11" s="16">
        <f t="shared" si="3"/>
        <v>0.24861979452305219</v>
      </c>
    </row>
    <row r="12" spans="1:7" ht="27" customHeight="1" thickBot="1">
      <c r="A12" s="20" t="s">
        <v>7</v>
      </c>
      <c r="B12" s="22">
        <f>SUM(B5:B11)</f>
        <v>90377.7</v>
      </c>
      <c r="C12" s="22">
        <f>SUM(C5:C11)</f>
        <v>5828.4999999999991</v>
      </c>
      <c r="D12" s="23">
        <f>SUM(D5:D11)</f>
        <v>100.00000000000001</v>
      </c>
      <c r="E12" s="22">
        <f>C12/C12*100</f>
        <v>100</v>
      </c>
      <c r="F12" s="24"/>
      <c r="G12" s="25"/>
    </row>
  </sheetData>
  <mergeCells count="8">
    <mergeCell ref="B3:C3"/>
    <mergeCell ref="E3:E4"/>
    <mergeCell ref="G3:G4"/>
    <mergeCell ref="A1:G1"/>
    <mergeCell ref="A2:G2"/>
    <mergeCell ref="F3:F4"/>
    <mergeCell ref="D3:D4"/>
    <mergeCell ref="A3:A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C27" sqref="C27"/>
    </sheetView>
  </sheetViews>
  <sheetFormatPr defaultRowHeight="15"/>
  <cols>
    <col min="1" max="1" width="25.28515625" customWidth="1"/>
    <col min="2" max="2" width="18.85546875" customWidth="1"/>
    <col min="3" max="4" width="24.85546875" customWidth="1"/>
    <col min="5" max="6" width="22" customWidth="1"/>
    <col min="7" max="7" width="21.42578125" customWidth="1"/>
  </cols>
  <sheetData>
    <row r="1" spans="1:7" ht="31.5" customHeight="1">
      <c r="A1" s="69" t="s">
        <v>53</v>
      </c>
      <c r="B1" s="69"/>
      <c r="C1" s="69"/>
      <c r="D1" s="69"/>
      <c r="E1" s="69"/>
      <c r="F1" s="69"/>
      <c r="G1" s="69"/>
    </row>
    <row r="2" spans="1:7" ht="19.5" thickBot="1">
      <c r="A2" s="73"/>
      <c r="B2" s="73"/>
      <c r="C2" s="73"/>
      <c r="D2" s="73"/>
      <c r="E2" s="73"/>
      <c r="F2" s="73"/>
      <c r="G2" s="73"/>
    </row>
    <row r="3" spans="1:7" ht="62.25" customHeight="1" thickBot="1">
      <c r="A3" s="71" t="s">
        <v>41</v>
      </c>
      <c r="B3" s="74" t="s">
        <v>48</v>
      </c>
      <c r="C3" s="75"/>
      <c r="D3" s="67" t="s">
        <v>50</v>
      </c>
      <c r="E3" s="67" t="s">
        <v>51</v>
      </c>
      <c r="F3" s="67" t="s">
        <v>52</v>
      </c>
      <c r="G3" s="76" t="s">
        <v>33</v>
      </c>
    </row>
    <row r="4" spans="1:7" ht="47.25" customHeight="1" thickBot="1">
      <c r="A4" s="72"/>
      <c r="B4" s="18" t="s">
        <v>43</v>
      </c>
      <c r="C4" s="18" t="s">
        <v>49</v>
      </c>
      <c r="D4" s="68"/>
      <c r="E4" s="68"/>
      <c r="F4" s="68"/>
      <c r="G4" s="77"/>
    </row>
    <row r="5" spans="1:7" ht="15.75" thickBot="1">
      <c r="A5" s="9" t="s">
        <v>8</v>
      </c>
      <c r="B5" s="11">
        <v>1.6</v>
      </c>
      <c r="C5" s="51">
        <v>0</v>
      </c>
      <c r="D5" s="21">
        <f t="shared" ref="D5:D24" si="0">B5/$B$25*100</f>
        <v>1.7703482164294953E-3</v>
      </c>
      <c r="E5" s="12">
        <f>C5/$C$25*100</f>
        <v>0</v>
      </c>
      <c r="F5" s="7">
        <f>C5/$B5*100</f>
        <v>0</v>
      </c>
      <c r="G5" s="26">
        <f>C5/$B$25*100</f>
        <v>0</v>
      </c>
    </row>
    <row r="6" spans="1:7" ht="18" customHeight="1" thickBot="1">
      <c r="A6" s="5" t="s">
        <v>9</v>
      </c>
      <c r="B6" s="7">
        <v>429.4</v>
      </c>
      <c r="C6" s="51">
        <v>7</v>
      </c>
      <c r="D6" s="21">
        <f t="shared" si="0"/>
        <v>0.47511720258426576</v>
      </c>
      <c r="E6" s="12">
        <f>C6/$C$25*100</f>
        <v>0.12009951102341938</v>
      </c>
      <c r="F6" s="7">
        <f t="shared" ref="F6:F24" si="1">C6/$B6*100</f>
        <v>1.6301816488122962</v>
      </c>
      <c r="G6" s="26">
        <f t="shared" ref="G6:G24" si="2">C6/$B$25*100</f>
        <v>7.745273446879042E-3</v>
      </c>
    </row>
    <row r="7" spans="1:7" ht="15.75" customHeight="1" thickBot="1">
      <c r="A7" s="5" t="s">
        <v>10</v>
      </c>
      <c r="B7" s="7">
        <v>41.3</v>
      </c>
      <c r="C7" s="51">
        <v>0</v>
      </c>
      <c r="D7" s="21">
        <f t="shared" si="0"/>
        <v>4.5697113336586347E-2</v>
      </c>
      <c r="E7" s="12">
        <f t="shared" ref="E7:E24" si="3">C7/$C$25*100</f>
        <v>0</v>
      </c>
      <c r="F7" s="7">
        <f t="shared" si="1"/>
        <v>0</v>
      </c>
      <c r="G7" s="26">
        <f t="shared" si="2"/>
        <v>0</v>
      </c>
    </row>
    <row r="8" spans="1:7" ht="15.75" thickBot="1">
      <c r="A8" s="5" t="s">
        <v>11</v>
      </c>
      <c r="B8" s="7">
        <v>10346.5</v>
      </c>
      <c r="C8" s="51">
        <v>148</v>
      </c>
      <c r="D8" s="21">
        <f t="shared" si="0"/>
        <v>11.448067388304858</v>
      </c>
      <c r="E8" s="12">
        <f t="shared" si="3"/>
        <v>2.5392468044951526</v>
      </c>
      <c r="F8" s="7">
        <f t="shared" si="1"/>
        <v>1.4304354129415744</v>
      </c>
      <c r="G8" s="26">
        <f t="shared" si="2"/>
        <v>0.16375721001972834</v>
      </c>
    </row>
    <row r="9" spans="1:7" ht="15" customHeight="1" thickBot="1">
      <c r="A9" s="5" t="s">
        <v>12</v>
      </c>
      <c r="B9" s="7">
        <v>18609.2</v>
      </c>
      <c r="C9" s="51">
        <v>283.3</v>
      </c>
      <c r="D9" s="21">
        <f t="shared" si="0"/>
        <v>20.590477518237353</v>
      </c>
      <c r="E9" s="12">
        <f t="shared" si="3"/>
        <v>4.8605987818478162</v>
      </c>
      <c r="F9" s="7">
        <f t="shared" si="1"/>
        <v>1.5223652816886271</v>
      </c>
      <c r="G9" s="26">
        <f t="shared" si="2"/>
        <v>0.31346228107154755</v>
      </c>
    </row>
    <row r="10" spans="1:7" ht="13.5" customHeight="1" thickBot="1">
      <c r="A10" s="5" t="s">
        <v>13</v>
      </c>
      <c r="B10" s="7">
        <v>15218.6</v>
      </c>
      <c r="C10" s="51">
        <v>293.60000000000002</v>
      </c>
      <c r="D10" s="21">
        <f t="shared" si="0"/>
        <v>16.838888354096198</v>
      </c>
      <c r="E10" s="12">
        <f t="shared" si="3"/>
        <v>5.037316633782277</v>
      </c>
      <c r="F10" s="7">
        <f t="shared" si="1"/>
        <v>1.9292181935263428</v>
      </c>
      <c r="G10" s="26">
        <f t="shared" si="2"/>
        <v>0.32485889771481241</v>
      </c>
    </row>
    <row r="11" spans="1:7" ht="15.75" customHeight="1" thickBot="1">
      <c r="A11" s="5" t="s">
        <v>14</v>
      </c>
      <c r="B11" s="7">
        <v>8989.7999999999993</v>
      </c>
      <c r="C11" s="51">
        <v>203.5</v>
      </c>
      <c r="D11" s="21">
        <f t="shared" si="0"/>
        <v>9.9469227475361723</v>
      </c>
      <c r="E11" s="12">
        <f t="shared" si="3"/>
        <v>3.4914643561808352</v>
      </c>
      <c r="F11" s="7">
        <f t="shared" si="1"/>
        <v>2.2636766112705513</v>
      </c>
      <c r="G11" s="26">
        <f t="shared" si="2"/>
        <v>0.22516616377712645</v>
      </c>
    </row>
    <row r="12" spans="1:7" ht="15.75" customHeight="1" thickBot="1">
      <c r="A12" s="5" t="s">
        <v>15</v>
      </c>
      <c r="B12" s="7">
        <v>527.9</v>
      </c>
      <c r="C12" s="51">
        <v>60.3</v>
      </c>
      <c r="D12" s="21">
        <f t="shared" si="0"/>
        <v>0.58410426465820664</v>
      </c>
      <c r="E12" s="12">
        <f t="shared" si="3"/>
        <v>1.0345715021017412</v>
      </c>
      <c r="F12" s="7">
        <f t="shared" si="1"/>
        <v>11.422617920060619</v>
      </c>
      <c r="G12" s="26">
        <f t="shared" si="2"/>
        <v>6.6719998406686604E-2</v>
      </c>
    </row>
    <row r="13" spans="1:7" ht="16.5" customHeight="1" thickBot="1">
      <c r="A13" s="5" t="s">
        <v>16</v>
      </c>
      <c r="B13" s="7">
        <v>6226.5</v>
      </c>
      <c r="C13" s="51">
        <v>667.2</v>
      </c>
      <c r="D13" s="21">
        <f t="shared" si="0"/>
        <v>6.8894207309989071</v>
      </c>
      <c r="E13" s="12">
        <f t="shared" si="3"/>
        <v>11.447199107832203</v>
      </c>
      <c r="F13" s="7">
        <f t="shared" si="1"/>
        <v>10.715490243314866</v>
      </c>
      <c r="G13" s="26">
        <f t="shared" si="2"/>
        <v>0.73823520625109962</v>
      </c>
    </row>
    <row r="14" spans="1:7" ht="15.75" customHeight="1" thickBot="1">
      <c r="A14" s="5" t="s">
        <v>17</v>
      </c>
      <c r="B14" s="7">
        <v>2630.7</v>
      </c>
      <c r="C14" s="51">
        <v>723.9</v>
      </c>
      <c r="D14" s="21">
        <f t="shared" si="0"/>
        <v>2.9107844081006711</v>
      </c>
      <c r="E14" s="12">
        <f t="shared" si="3"/>
        <v>12.420005147121898</v>
      </c>
      <c r="F14" s="7">
        <f t="shared" si="1"/>
        <v>27.517390808530052</v>
      </c>
      <c r="G14" s="26">
        <f t="shared" si="2"/>
        <v>0.80097192117081983</v>
      </c>
    </row>
    <row r="15" spans="1:7" ht="15" customHeight="1" thickBot="1">
      <c r="A15" s="5" t="s">
        <v>18</v>
      </c>
      <c r="B15" s="7">
        <v>3996.7</v>
      </c>
      <c r="C15" s="51">
        <v>416.3</v>
      </c>
      <c r="D15" s="21">
        <f t="shared" si="0"/>
        <v>4.422219197877352</v>
      </c>
      <c r="E15" s="12">
        <f t="shared" si="3"/>
        <v>7.1424894912927845</v>
      </c>
      <c r="F15" s="7">
        <f t="shared" si="1"/>
        <v>10.416093276953488</v>
      </c>
      <c r="G15" s="26">
        <f t="shared" si="2"/>
        <v>0.46062247656224931</v>
      </c>
    </row>
    <row r="16" spans="1:7" ht="14.25" customHeight="1" thickBot="1">
      <c r="A16" s="5" t="s">
        <v>20</v>
      </c>
      <c r="B16" s="7">
        <v>95.7</v>
      </c>
      <c r="C16" s="51">
        <v>52.2</v>
      </c>
      <c r="D16" s="21">
        <f t="shared" si="0"/>
        <v>0.10588895269518919</v>
      </c>
      <c r="E16" s="12">
        <f t="shared" si="3"/>
        <v>0.89559921077464166</v>
      </c>
      <c r="F16" s="7">
        <f t="shared" si="1"/>
        <v>54.54545454545454</v>
      </c>
      <c r="G16" s="26">
        <f t="shared" si="2"/>
        <v>5.7757610561012286E-2</v>
      </c>
    </row>
    <row r="17" spans="1:7" ht="18.75" customHeight="1" thickBot="1">
      <c r="A17" s="5" t="s">
        <v>19</v>
      </c>
      <c r="B17" s="7">
        <v>6786.4</v>
      </c>
      <c r="C17" s="51">
        <v>1616.3</v>
      </c>
      <c r="D17" s="21">
        <f t="shared" si="0"/>
        <v>7.5089319599857038</v>
      </c>
      <c r="E17" s="12">
        <f t="shared" si="3"/>
        <v>27.730977095307534</v>
      </c>
      <c r="F17" s="7">
        <f t="shared" si="1"/>
        <v>23.81675114935754</v>
      </c>
      <c r="G17" s="26">
        <f t="shared" si="2"/>
        <v>1.7883836388843708</v>
      </c>
    </row>
    <row r="18" spans="1:7" ht="14.25" customHeight="1" thickBot="1">
      <c r="A18" s="5" t="s">
        <v>21</v>
      </c>
      <c r="B18" s="7">
        <v>6293.3</v>
      </c>
      <c r="C18" s="51">
        <v>494.1</v>
      </c>
      <c r="D18" s="21">
        <f t="shared" si="0"/>
        <v>6.9633327690348397</v>
      </c>
      <c r="E18" s="12">
        <f t="shared" si="3"/>
        <v>8.4773097709530738</v>
      </c>
      <c r="F18" s="7">
        <f t="shared" si="1"/>
        <v>7.851206839019274</v>
      </c>
      <c r="G18" s="26">
        <f t="shared" si="2"/>
        <v>0.54670565858613351</v>
      </c>
    </row>
    <row r="19" spans="1:7" ht="15" customHeight="1" thickBot="1">
      <c r="A19" s="5" t="s">
        <v>22</v>
      </c>
      <c r="B19" s="7">
        <v>1599.2</v>
      </c>
      <c r="C19" s="51">
        <v>247.5</v>
      </c>
      <c r="D19" s="21">
        <f t="shared" si="0"/>
        <v>1.7694630423212807</v>
      </c>
      <c r="E19" s="12">
        <f t="shared" si="3"/>
        <v>4.2463755683280429</v>
      </c>
      <c r="F19" s="7">
        <f t="shared" si="1"/>
        <v>15.476488244122061</v>
      </c>
      <c r="G19" s="26">
        <f t="shared" si="2"/>
        <v>0.27385073972893759</v>
      </c>
    </row>
    <row r="20" spans="1:7" ht="15.75" customHeight="1" thickBot="1">
      <c r="A20" s="5" t="s">
        <v>23</v>
      </c>
      <c r="B20" s="7">
        <v>4937.6000000000004</v>
      </c>
      <c r="C20" s="51">
        <v>295.3</v>
      </c>
      <c r="D20" s="21">
        <f t="shared" si="0"/>
        <v>5.4632945959014227</v>
      </c>
      <c r="E20" s="12">
        <f t="shared" si="3"/>
        <v>5.0664836578879635</v>
      </c>
      <c r="F20" s="7">
        <f t="shared" si="1"/>
        <v>5.9806383668178871</v>
      </c>
      <c r="G20" s="26">
        <f t="shared" si="2"/>
        <v>0.32673989269476872</v>
      </c>
    </row>
    <row r="21" spans="1:7" ht="15" customHeight="1" thickBot="1">
      <c r="A21" s="5" t="s">
        <v>24</v>
      </c>
      <c r="B21" s="7">
        <v>2146.5</v>
      </c>
      <c r="C21" s="51">
        <v>164.8</v>
      </c>
      <c r="D21" s="21">
        <f t="shared" si="0"/>
        <v>2.3750327791036949</v>
      </c>
      <c r="E21" s="12">
        <f t="shared" si="3"/>
        <v>2.8274856309513594</v>
      </c>
      <c r="F21" s="7">
        <f t="shared" si="1"/>
        <v>7.6776147216398787</v>
      </c>
      <c r="G21" s="26">
        <f t="shared" si="2"/>
        <v>0.18234586629223803</v>
      </c>
    </row>
    <row r="22" spans="1:7" ht="17.25" customHeight="1" thickBot="1">
      <c r="A22" s="5" t="s">
        <v>25</v>
      </c>
      <c r="B22" s="7">
        <v>1237.5999999999999</v>
      </c>
      <c r="C22" s="51">
        <v>117.2</v>
      </c>
      <c r="D22" s="21">
        <f t="shared" si="0"/>
        <v>1.3693643454082145</v>
      </c>
      <c r="E22" s="12">
        <f t="shared" si="3"/>
        <v>2.0108089559921072</v>
      </c>
      <c r="F22" s="7">
        <f t="shared" si="1"/>
        <v>9.4699418228830012</v>
      </c>
      <c r="G22" s="26">
        <f t="shared" si="2"/>
        <v>0.12967800685346054</v>
      </c>
    </row>
    <row r="23" spans="1:7" ht="18.75" customHeight="1" thickBot="1">
      <c r="A23" s="5" t="s">
        <v>26</v>
      </c>
      <c r="B23" s="7">
        <v>256.2</v>
      </c>
      <c r="C23" s="51">
        <v>38</v>
      </c>
      <c r="D23" s="21">
        <f t="shared" si="0"/>
        <v>0.28347700815577292</v>
      </c>
      <c r="E23" s="12">
        <f t="shared" si="3"/>
        <v>0.65196877412713383</v>
      </c>
      <c r="F23" s="7">
        <f t="shared" si="1"/>
        <v>14.83216237314598</v>
      </c>
      <c r="G23" s="26">
        <f t="shared" si="2"/>
        <v>4.2045770140200514E-2</v>
      </c>
    </row>
    <row r="24" spans="1:7" ht="21" customHeight="1" thickBot="1">
      <c r="A24" s="13" t="s">
        <v>27</v>
      </c>
      <c r="B24" s="15">
        <v>7</v>
      </c>
      <c r="C24" s="51">
        <v>0</v>
      </c>
      <c r="D24" s="21">
        <f t="shared" si="0"/>
        <v>7.745273446879042E-3</v>
      </c>
      <c r="E24" s="12">
        <f t="shared" si="3"/>
        <v>0</v>
      </c>
      <c r="F24" s="7">
        <f t="shared" si="1"/>
        <v>0</v>
      </c>
      <c r="G24" s="26">
        <f t="shared" si="2"/>
        <v>0</v>
      </c>
    </row>
    <row r="25" spans="1:7" ht="15.75" thickBot="1">
      <c r="A25" s="17" t="s">
        <v>7</v>
      </c>
      <c r="B25" s="19">
        <f>SUM(B5:B24)</f>
        <v>90377.7</v>
      </c>
      <c r="C25" s="19">
        <f>SUM(C5:C24)</f>
        <v>5828.5000000000009</v>
      </c>
      <c r="D25" s="19">
        <f>SUM(D5:D24)</f>
        <v>99.999999999999986</v>
      </c>
      <c r="E25" s="19">
        <f>SUM(E5:E24)</f>
        <v>99.999999999999972</v>
      </c>
      <c r="F25" s="27"/>
      <c r="G25" s="28">
        <f t="shared" ref="G25" si="4">C25/B25*100</f>
        <v>6.4490466121620722</v>
      </c>
    </row>
  </sheetData>
  <mergeCells count="8">
    <mergeCell ref="A1:G1"/>
    <mergeCell ref="A2:G2"/>
    <mergeCell ref="B3:C3"/>
    <mergeCell ref="E3:E4"/>
    <mergeCell ref="G3:G4"/>
    <mergeCell ref="D3:D4"/>
    <mergeCell ref="F3:F4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selection activeCell="D11" sqref="D11"/>
    </sheetView>
  </sheetViews>
  <sheetFormatPr defaultRowHeight="15"/>
  <cols>
    <col min="1" max="1" width="28.85546875" customWidth="1"/>
    <col min="2" max="2" width="8.28515625" customWidth="1"/>
    <col min="3" max="3" width="7.5703125" customWidth="1"/>
    <col min="4" max="4" width="8.140625" customWidth="1"/>
    <col min="5" max="5" width="6.7109375" customWidth="1"/>
    <col min="6" max="6" width="7" customWidth="1"/>
    <col min="7" max="7" width="5.85546875" customWidth="1"/>
    <col min="8" max="8" width="8.5703125" customWidth="1"/>
    <col min="9" max="9" width="6.85546875" customWidth="1"/>
    <col min="10" max="10" width="7.42578125" customWidth="1"/>
    <col min="11" max="11" width="7.28515625" customWidth="1"/>
    <col min="12" max="13" width="7.5703125" customWidth="1"/>
    <col min="14" max="14" width="8.5703125" customWidth="1"/>
    <col min="15" max="15" width="6.85546875" customWidth="1"/>
    <col min="17" max="17" width="8.140625" customWidth="1"/>
  </cols>
  <sheetData>
    <row r="1" spans="1:17" ht="36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48" customFormat="1" ht="15.75" thickBot="1">
      <c r="A3" s="49" t="s">
        <v>30</v>
      </c>
      <c r="B3" s="32" t="s">
        <v>0</v>
      </c>
      <c r="C3" s="50" t="s">
        <v>1</v>
      </c>
      <c r="D3" s="32" t="s">
        <v>4</v>
      </c>
      <c r="E3" s="50" t="s">
        <v>1</v>
      </c>
      <c r="F3" s="32" t="s">
        <v>3</v>
      </c>
      <c r="G3" s="50" t="s">
        <v>1</v>
      </c>
      <c r="H3" s="32" t="s">
        <v>2</v>
      </c>
      <c r="I3" s="50" t="s">
        <v>1</v>
      </c>
      <c r="J3" s="32" t="s">
        <v>5</v>
      </c>
      <c r="K3" s="50" t="s">
        <v>1</v>
      </c>
      <c r="L3" s="32" t="s">
        <v>28</v>
      </c>
      <c r="M3" s="50" t="s">
        <v>1</v>
      </c>
      <c r="N3" s="32" t="s">
        <v>29</v>
      </c>
      <c r="O3" s="50" t="s">
        <v>1</v>
      </c>
      <c r="P3" s="32" t="s">
        <v>6</v>
      </c>
      <c r="Q3" s="50" t="s">
        <v>1</v>
      </c>
    </row>
    <row r="4" spans="1:17" ht="19.5" customHeight="1">
      <c r="A4" s="33" t="s">
        <v>8</v>
      </c>
      <c r="B4" s="56"/>
      <c r="C4" s="55"/>
      <c r="D4" s="56"/>
      <c r="E4" s="79"/>
      <c r="F4" s="56"/>
      <c r="G4" s="79"/>
      <c r="H4" s="56"/>
      <c r="I4" s="79"/>
      <c r="J4" s="35"/>
      <c r="K4" s="36"/>
      <c r="L4" s="35"/>
      <c r="M4" s="36"/>
      <c r="N4" s="36"/>
      <c r="O4" s="36"/>
      <c r="P4" s="56"/>
      <c r="Q4" s="55"/>
    </row>
    <row r="5" spans="1:17" ht="18.75" customHeight="1">
      <c r="A5" s="34" t="s">
        <v>9</v>
      </c>
      <c r="B5" s="78">
        <v>2.9</v>
      </c>
      <c r="C5" s="55">
        <f t="shared" ref="C5:C10" si="0">B5/$P$25*100</f>
        <v>5.6405967362340263E-2</v>
      </c>
      <c r="D5" s="78"/>
      <c r="E5" s="31"/>
      <c r="F5" s="78"/>
      <c r="G5" s="31"/>
      <c r="H5" s="78">
        <v>4.0999999999999996</v>
      </c>
      <c r="I5" s="55">
        <f>H5/$P$25*100</f>
        <v>7.9746367650205194E-2</v>
      </c>
      <c r="J5" s="37"/>
      <c r="K5" s="2"/>
      <c r="L5" s="37"/>
      <c r="M5" s="2"/>
      <c r="N5" s="2"/>
      <c r="O5" s="2"/>
      <c r="P5" s="78">
        <f>+SUM(B5,H5)</f>
        <v>7</v>
      </c>
      <c r="Q5" s="55">
        <f t="shared" ref="Q5:Q25" si="1">P5/$P$25*100</f>
        <v>0.13615233501254545</v>
      </c>
    </row>
    <row r="6" spans="1:17">
      <c r="A6" s="34" t="s">
        <v>10</v>
      </c>
      <c r="B6" s="78"/>
      <c r="C6" s="55"/>
      <c r="D6" s="78"/>
      <c r="E6" s="31"/>
      <c r="F6" s="78"/>
      <c r="G6" s="31"/>
      <c r="H6" s="78"/>
      <c r="I6" s="31"/>
      <c r="J6" s="37"/>
      <c r="K6" s="2"/>
      <c r="L6" s="37"/>
      <c r="M6" s="2"/>
      <c r="N6" s="2"/>
      <c r="O6" s="2"/>
      <c r="P6" s="78"/>
      <c r="Q6" s="55"/>
    </row>
    <row r="7" spans="1:17">
      <c r="A7" s="83" t="s">
        <v>11</v>
      </c>
      <c r="B7" s="78">
        <v>91.7</v>
      </c>
      <c r="C7" s="55">
        <f t="shared" si="0"/>
        <v>1.7835955886643458</v>
      </c>
      <c r="D7" s="78">
        <v>2.5</v>
      </c>
      <c r="E7" s="55">
        <f t="shared" ref="E7:E10" si="2">D7/$P$25*100</f>
        <v>4.8625833933051948E-2</v>
      </c>
      <c r="F7" s="78"/>
      <c r="G7" s="31"/>
      <c r="H7" s="78">
        <v>4</v>
      </c>
      <c r="I7" s="55">
        <f t="shared" ref="I7:I12" si="3">H7/$P$25*100</f>
        <v>7.780133429288312E-2</v>
      </c>
      <c r="J7" s="78">
        <v>0.3</v>
      </c>
      <c r="K7" s="55">
        <f t="shared" ref="K7:K10" si="4">J7/$P$25*100</f>
        <v>5.8351000719662335E-3</v>
      </c>
      <c r="L7" s="78"/>
      <c r="M7" s="31"/>
      <c r="N7" s="31"/>
      <c r="O7" s="31"/>
      <c r="P7" s="78">
        <f>SUM(B7+D7+H7+J7)</f>
        <v>98.5</v>
      </c>
      <c r="Q7" s="55">
        <f t="shared" si="1"/>
        <v>1.9158578569622469</v>
      </c>
    </row>
    <row r="8" spans="1:17">
      <c r="A8" s="83" t="s">
        <v>12</v>
      </c>
      <c r="B8" s="78">
        <v>144.9</v>
      </c>
      <c r="C8" s="55">
        <f t="shared" si="0"/>
        <v>2.8183533347596912</v>
      </c>
      <c r="D8" s="78">
        <v>30.4</v>
      </c>
      <c r="E8" s="55">
        <f>D8/$P$25*100</f>
        <v>0.59129014062591168</v>
      </c>
      <c r="F8" s="78"/>
      <c r="G8" s="55"/>
      <c r="H8" s="78">
        <v>55.6</v>
      </c>
      <c r="I8" s="55">
        <f t="shared" si="3"/>
        <v>1.0814385466710754</v>
      </c>
      <c r="J8" s="78">
        <v>6.4</v>
      </c>
      <c r="K8" s="55">
        <f t="shared" si="4"/>
        <v>0.124482134868613</v>
      </c>
      <c r="L8" s="78"/>
      <c r="M8" s="31"/>
      <c r="N8" s="31"/>
      <c r="O8" s="31"/>
      <c r="P8" s="78">
        <f>SUM(B8,D8,F8,H8,J8)</f>
        <v>237.3</v>
      </c>
      <c r="Q8" s="55">
        <f t="shared" si="1"/>
        <v>4.6155641569252914</v>
      </c>
    </row>
    <row r="9" spans="1:17">
      <c r="A9" s="83" t="s">
        <v>13</v>
      </c>
      <c r="B9" s="78">
        <v>61.5</v>
      </c>
      <c r="C9" s="55">
        <f t="shared" si="0"/>
        <v>1.1961955147530778</v>
      </c>
      <c r="D9" s="78">
        <v>63</v>
      </c>
      <c r="E9" s="55">
        <f t="shared" si="2"/>
        <v>1.2253710151129091</v>
      </c>
      <c r="F9" s="78"/>
      <c r="G9" s="31"/>
      <c r="H9" s="78">
        <v>117.8</v>
      </c>
      <c r="I9" s="55">
        <f t="shared" si="3"/>
        <v>2.2912492949254077</v>
      </c>
      <c r="J9" s="78">
        <v>7.7</v>
      </c>
      <c r="K9" s="55">
        <f t="shared" si="4"/>
        <v>0.14976756851380002</v>
      </c>
      <c r="L9" s="78"/>
      <c r="M9" s="31"/>
      <c r="N9" s="31"/>
      <c r="O9" s="31"/>
      <c r="P9" s="78">
        <f t="shared" ref="P4:P23" si="5">B9+D9+F9+H9+J9+L9+N9</f>
        <v>250</v>
      </c>
      <c r="Q9" s="55">
        <f t="shared" si="1"/>
        <v>4.8625833933051945</v>
      </c>
    </row>
    <row r="10" spans="1:17">
      <c r="A10" s="83" t="s">
        <v>14</v>
      </c>
      <c r="B10" s="78">
        <v>53.9</v>
      </c>
      <c r="C10" s="55">
        <f t="shared" si="0"/>
        <v>1.0483729795966001</v>
      </c>
      <c r="D10" s="78">
        <v>61.6</v>
      </c>
      <c r="E10" s="55">
        <f t="shared" si="2"/>
        <v>1.1981405481104002</v>
      </c>
      <c r="F10" s="78"/>
      <c r="G10" s="31"/>
      <c r="H10" s="78">
        <v>31.7</v>
      </c>
      <c r="I10" s="55">
        <f t="shared" si="3"/>
        <v>0.61657557427109877</v>
      </c>
      <c r="J10" s="78">
        <v>10.5</v>
      </c>
      <c r="K10" s="55">
        <f t="shared" si="4"/>
        <v>0.20422850251881819</v>
      </c>
      <c r="L10" s="78"/>
      <c r="M10" s="31"/>
      <c r="N10" s="31"/>
      <c r="O10" s="31"/>
      <c r="P10" s="78">
        <f>SUM(B10,D10,H10,J10)</f>
        <v>157.69999999999999</v>
      </c>
      <c r="Q10" s="55">
        <f t="shared" si="1"/>
        <v>3.0673176044969166</v>
      </c>
    </row>
    <row r="11" spans="1:17" ht="18.75" customHeight="1">
      <c r="A11" s="83" t="s">
        <v>15</v>
      </c>
      <c r="B11" s="78"/>
      <c r="C11" s="31"/>
      <c r="D11" s="78"/>
      <c r="E11" s="31"/>
      <c r="F11" s="78"/>
      <c r="G11" s="55"/>
      <c r="H11" s="78">
        <v>59.9</v>
      </c>
      <c r="I11" s="55">
        <f t="shared" si="3"/>
        <v>1.1650749810359247</v>
      </c>
      <c r="J11" s="78"/>
      <c r="K11" s="31"/>
      <c r="L11" s="78"/>
      <c r="M11" s="31"/>
      <c r="N11" s="31"/>
      <c r="O11" s="31"/>
      <c r="P11" s="78">
        <f t="shared" si="5"/>
        <v>59.9</v>
      </c>
      <c r="Q11" s="55">
        <f t="shared" si="1"/>
        <v>1.1650749810359247</v>
      </c>
    </row>
    <row r="12" spans="1:17">
      <c r="A12" s="83" t="s">
        <v>16</v>
      </c>
      <c r="B12" s="78">
        <v>255.6</v>
      </c>
      <c r="C12" s="55">
        <f t="shared" ref="C12:C16" si="6">B12/$P$25*100</f>
        <v>4.9715052613152313</v>
      </c>
      <c r="D12" s="78">
        <v>28</v>
      </c>
      <c r="E12" s="55">
        <f>D12/$P$25*100</f>
        <v>0.5446093400501818</v>
      </c>
      <c r="F12" s="78"/>
      <c r="G12" s="31"/>
      <c r="H12" s="78">
        <v>301.39999999999998</v>
      </c>
      <c r="I12" s="55">
        <f t="shared" si="3"/>
        <v>5.8623305389687426</v>
      </c>
      <c r="J12" s="78">
        <v>5.5</v>
      </c>
      <c r="K12" s="55">
        <f t="shared" ref="K12" si="7">J12/$P$25*100</f>
        <v>0.10697683465271429</v>
      </c>
      <c r="L12" s="78"/>
      <c r="M12" s="31"/>
      <c r="N12" s="31"/>
      <c r="O12" s="31"/>
      <c r="P12" s="78">
        <f>SUM(B12,D12,H12,J12)</f>
        <v>590.5</v>
      </c>
      <c r="Q12" s="55">
        <f t="shared" si="1"/>
        <v>11.48542197498687</v>
      </c>
    </row>
    <row r="13" spans="1:17">
      <c r="A13" s="83" t="s">
        <v>17</v>
      </c>
      <c r="B13" s="78">
        <v>640.1</v>
      </c>
      <c r="C13" s="55">
        <f t="shared" si="6"/>
        <v>12.450158520218622</v>
      </c>
      <c r="D13" s="78"/>
      <c r="E13" s="31"/>
      <c r="F13" s="78"/>
      <c r="G13" s="31"/>
      <c r="H13" s="78"/>
      <c r="I13" s="31"/>
      <c r="J13" s="78"/>
      <c r="K13" s="31"/>
      <c r="L13" s="78"/>
      <c r="M13" s="31"/>
      <c r="N13" s="31"/>
      <c r="O13" s="31"/>
      <c r="P13" s="78">
        <f t="shared" si="5"/>
        <v>640.1</v>
      </c>
      <c r="Q13" s="55">
        <f t="shared" si="1"/>
        <v>12.450158520218622</v>
      </c>
    </row>
    <row r="14" spans="1:17">
      <c r="A14" s="83" t="s">
        <v>18</v>
      </c>
      <c r="B14" s="78">
        <v>111.7</v>
      </c>
      <c r="C14" s="55">
        <f t="shared" si="6"/>
        <v>2.1726022601287611</v>
      </c>
      <c r="D14" s="78">
        <v>3.8</v>
      </c>
      <c r="E14" s="55">
        <f>D14/$P$25*100</f>
        <v>7.3911267578238959E-2</v>
      </c>
      <c r="F14" s="78"/>
      <c r="G14" s="31"/>
      <c r="H14" s="78">
        <v>162.30000000000001</v>
      </c>
      <c r="I14" s="55">
        <f t="shared" ref="I14:I16" si="8">H14/$P$25*100</f>
        <v>3.1567891389337328</v>
      </c>
      <c r="J14" s="78"/>
      <c r="K14" s="31"/>
      <c r="L14" s="78">
        <v>77.7</v>
      </c>
      <c r="M14" s="55">
        <f>L14/$P$25*100</f>
        <v>1.5112909186392547</v>
      </c>
      <c r="N14" s="31">
        <v>6.8</v>
      </c>
      <c r="O14" s="55">
        <f>N14/$P$25*100</f>
        <v>0.1322622682979013</v>
      </c>
      <c r="P14" s="78">
        <f>SUM(B14,D14,H14,L14,N14)</f>
        <v>362.3</v>
      </c>
      <c r="Q14" s="55">
        <f t="shared" si="1"/>
        <v>7.0468558535778891</v>
      </c>
    </row>
    <row r="15" spans="1:17" ht="17.25" customHeight="1">
      <c r="A15" s="83" t="s">
        <v>19</v>
      </c>
      <c r="B15" s="78">
        <v>1685.8</v>
      </c>
      <c r="C15" s="55">
        <f t="shared" si="6"/>
        <v>32.789372337735593</v>
      </c>
      <c r="D15" s="78"/>
      <c r="E15" s="55"/>
      <c r="F15" s="78"/>
      <c r="G15" s="31"/>
      <c r="H15" s="78">
        <v>15.7</v>
      </c>
      <c r="I15" s="55">
        <f t="shared" si="8"/>
        <v>0.30537023709956623</v>
      </c>
      <c r="J15" s="78"/>
      <c r="K15" s="31"/>
      <c r="L15" s="78"/>
      <c r="M15" s="31"/>
      <c r="N15" s="31"/>
      <c r="O15" s="55"/>
      <c r="P15" s="78">
        <f t="shared" si="5"/>
        <v>1701.5</v>
      </c>
      <c r="Q15" s="55">
        <f t="shared" si="1"/>
        <v>33.094742574835159</v>
      </c>
    </row>
    <row r="16" spans="1:17">
      <c r="A16" s="83" t="s">
        <v>20</v>
      </c>
      <c r="B16" s="78">
        <v>49.6</v>
      </c>
      <c r="C16" s="55">
        <f t="shared" si="6"/>
        <v>0.96473654523175079</v>
      </c>
      <c r="D16" s="78"/>
      <c r="E16" s="55"/>
      <c r="F16" s="78"/>
      <c r="G16" s="31"/>
      <c r="H16" s="78">
        <v>0.7</v>
      </c>
      <c r="I16" s="31">
        <f t="shared" si="8"/>
        <v>1.3615233501254546E-2</v>
      </c>
      <c r="J16" s="78"/>
      <c r="K16" s="31"/>
      <c r="L16" s="78"/>
      <c r="M16" s="31"/>
      <c r="N16" s="31"/>
      <c r="O16" s="55"/>
      <c r="P16" s="78">
        <f t="shared" si="5"/>
        <v>50.300000000000004</v>
      </c>
      <c r="Q16" s="55">
        <f t="shared" si="1"/>
        <v>0.97835177873300538</v>
      </c>
    </row>
    <row r="17" spans="1:17">
      <c r="A17" s="83" t="s">
        <v>21</v>
      </c>
      <c r="B17" s="31"/>
      <c r="C17" s="31"/>
      <c r="D17" s="78">
        <v>4.2</v>
      </c>
      <c r="E17" s="55">
        <f t="shared" ref="E15:E17" si="9">D17/$P$25*100</f>
        <v>8.1691401007527281E-2</v>
      </c>
      <c r="F17" s="78">
        <v>12.5</v>
      </c>
      <c r="G17" s="55">
        <f t="shared" ref="G17" si="10">F17/$P$25*100</f>
        <v>0.24312916966525974</v>
      </c>
      <c r="H17" s="78">
        <v>89.8</v>
      </c>
      <c r="I17" s="55">
        <f t="shared" ref="I17:I19" si="11">H17/$P$25*100</f>
        <v>1.7466399548752261</v>
      </c>
      <c r="J17" s="78">
        <v>267.39999999999998</v>
      </c>
      <c r="K17" s="55">
        <f t="shared" ref="K17:K18" si="12">J17/$P$25*100</f>
        <v>5.2010191974792361</v>
      </c>
      <c r="L17" s="78">
        <v>5</v>
      </c>
      <c r="M17" s="55">
        <f t="shared" ref="M17:M20" si="13">L17/$P$25*100</f>
        <v>9.7251667866103897E-2</v>
      </c>
      <c r="N17" s="31">
        <v>53.3</v>
      </c>
      <c r="O17" s="55">
        <f t="shared" ref="O15:O23" si="14">N17/$P$25*100</f>
        <v>1.0367027794526675</v>
      </c>
      <c r="P17" s="78">
        <f>SUM(SUM(F17,H17,J17,L17))</f>
        <v>374.7</v>
      </c>
      <c r="Q17" s="55">
        <f t="shared" si="1"/>
        <v>7.2880399898858261</v>
      </c>
    </row>
    <row r="18" spans="1:17">
      <c r="A18" s="83" t="s">
        <v>22</v>
      </c>
      <c r="B18" s="31"/>
      <c r="C18" s="31"/>
      <c r="D18" s="78">
        <v>1.4</v>
      </c>
      <c r="E18" s="55">
        <f t="shared" ref="E18" si="15">D18/$P$25*100</f>
        <v>2.7230467002509091E-2</v>
      </c>
      <c r="F18" s="78"/>
      <c r="G18" s="31"/>
      <c r="H18" s="78">
        <v>186</v>
      </c>
      <c r="I18" s="55">
        <f t="shared" si="11"/>
        <v>3.6177620446190648</v>
      </c>
      <c r="J18" s="78">
        <v>3.9</v>
      </c>
      <c r="K18" s="55">
        <f t="shared" si="12"/>
        <v>7.5856300935561047E-2</v>
      </c>
      <c r="L18" s="78">
        <v>17.5</v>
      </c>
      <c r="M18" s="55">
        <f t="shared" si="13"/>
        <v>0.34038083753136367</v>
      </c>
      <c r="N18" s="31"/>
      <c r="O18" s="55"/>
      <c r="P18" s="78">
        <f>SUM(D18,H18,L18)</f>
        <v>204.9</v>
      </c>
      <c r="Q18" s="55">
        <f t="shared" si="1"/>
        <v>3.9853733491529382</v>
      </c>
    </row>
    <row r="19" spans="1:17" ht="21.75" customHeight="1">
      <c r="A19" s="83" t="s">
        <v>23</v>
      </c>
      <c r="B19" s="31"/>
      <c r="C19" s="31"/>
      <c r="D19" s="78">
        <v>3.7</v>
      </c>
      <c r="E19" s="55">
        <f>D19/$P$25*100</f>
        <v>7.1966234220916886E-2</v>
      </c>
      <c r="F19" s="78"/>
      <c r="G19" s="31"/>
      <c r="H19" s="78">
        <v>116.9</v>
      </c>
      <c r="I19" s="55">
        <f t="shared" si="11"/>
        <v>2.2737439947095091</v>
      </c>
      <c r="J19" s="78">
        <v>16</v>
      </c>
      <c r="K19" s="55">
        <f t="shared" ref="K19" si="16">J19/$P$25*100</f>
        <v>0.31120533717153248</v>
      </c>
      <c r="L19" s="78">
        <v>45.2</v>
      </c>
      <c r="M19" s="55">
        <f t="shared" si="13"/>
        <v>0.87915507750957933</v>
      </c>
      <c r="N19" s="31">
        <v>15.2</v>
      </c>
      <c r="O19" s="55">
        <f t="shared" si="14"/>
        <v>0.29564507031295584</v>
      </c>
      <c r="P19" s="78">
        <f>SUM(D19,H19,J19,L19)</f>
        <v>181.8</v>
      </c>
      <c r="Q19" s="55">
        <f t="shared" si="1"/>
        <v>3.5360706436115379</v>
      </c>
    </row>
    <row r="20" spans="1:17">
      <c r="A20" s="83" t="s">
        <v>24</v>
      </c>
      <c r="B20" s="31"/>
      <c r="C20" s="31"/>
      <c r="D20" s="78"/>
      <c r="E20" s="31"/>
      <c r="F20" s="78"/>
      <c r="G20" s="31"/>
      <c r="H20" s="78"/>
      <c r="I20" s="31"/>
      <c r="J20" s="78"/>
      <c r="K20" s="31"/>
      <c r="L20" s="78">
        <v>82.4</v>
      </c>
      <c r="M20" s="55">
        <f t="shared" si="13"/>
        <v>1.6027074864333923</v>
      </c>
      <c r="N20" s="31"/>
      <c r="O20" s="55"/>
      <c r="P20" s="78">
        <f t="shared" si="5"/>
        <v>82.4</v>
      </c>
      <c r="Q20" s="55">
        <f t="shared" si="1"/>
        <v>1.6027074864333923</v>
      </c>
    </row>
    <row r="21" spans="1:17" ht="22.5" customHeight="1">
      <c r="A21" s="83" t="s">
        <v>25</v>
      </c>
      <c r="B21" s="31"/>
      <c r="C21" s="31"/>
      <c r="D21" s="78"/>
      <c r="E21" s="31"/>
      <c r="F21" s="78"/>
      <c r="G21" s="31"/>
      <c r="H21" s="78">
        <v>104.8</v>
      </c>
      <c r="I21" s="55">
        <f t="shared" ref="I21:I22" si="17">H21/$P$25*100</f>
        <v>2.0383949584735377</v>
      </c>
      <c r="J21" s="78"/>
      <c r="K21" s="31"/>
      <c r="L21" s="78"/>
      <c r="M21" s="31"/>
      <c r="N21" s="31"/>
      <c r="O21" s="55"/>
      <c r="P21" s="78">
        <f t="shared" si="5"/>
        <v>104.8</v>
      </c>
      <c r="Q21" s="55">
        <f t="shared" si="1"/>
        <v>2.0383949584735377</v>
      </c>
    </row>
    <row r="22" spans="1:17" ht="20.25" customHeight="1">
      <c r="A22" s="83" t="s">
        <v>26</v>
      </c>
      <c r="B22" s="31"/>
      <c r="C22" s="31"/>
      <c r="D22" s="78"/>
      <c r="E22" s="31"/>
      <c r="F22" s="78"/>
      <c r="G22" s="31"/>
      <c r="H22" s="78">
        <v>1.7</v>
      </c>
      <c r="I22" s="55">
        <f t="shared" si="17"/>
        <v>3.3065567074475326E-2</v>
      </c>
      <c r="J22" s="78"/>
      <c r="K22" s="31"/>
      <c r="L22" s="78">
        <v>35.9</v>
      </c>
      <c r="M22" s="55">
        <f t="shared" ref="M22" si="18">L22/$P$25*100</f>
        <v>0.69826697527862602</v>
      </c>
      <c r="N22" s="31"/>
      <c r="O22" s="55"/>
      <c r="P22" s="78">
        <f t="shared" si="5"/>
        <v>37.6</v>
      </c>
      <c r="Q22" s="55">
        <f t="shared" si="1"/>
        <v>0.73133254235310141</v>
      </c>
    </row>
    <row r="23" spans="1:17">
      <c r="A23" s="83" t="s">
        <v>27</v>
      </c>
      <c r="B23" s="31"/>
      <c r="C23" s="31"/>
      <c r="D23" s="78"/>
      <c r="E23" s="31"/>
      <c r="F23" s="78"/>
      <c r="G23" s="31"/>
      <c r="H23" s="78"/>
      <c r="I23" s="31"/>
      <c r="J23" s="78"/>
      <c r="K23" s="31"/>
      <c r="L23" s="78"/>
      <c r="M23" s="31"/>
      <c r="N23" s="31"/>
      <c r="O23" s="55"/>
      <c r="P23" s="78"/>
      <c r="Q23" s="55"/>
    </row>
    <row r="24" spans="1:17" ht="15.75" customHeight="1" thickBot="1">
      <c r="A24" s="47" t="s">
        <v>54</v>
      </c>
      <c r="B24" s="39"/>
      <c r="C24" s="80"/>
      <c r="D24" s="40"/>
      <c r="E24" s="80"/>
      <c r="F24" s="39"/>
      <c r="G24" s="80"/>
      <c r="H24" s="39"/>
      <c r="I24" s="80"/>
      <c r="J24" s="39"/>
      <c r="K24" s="80"/>
      <c r="L24" s="39"/>
      <c r="M24" s="80"/>
      <c r="N24" s="80"/>
      <c r="O24" s="80"/>
      <c r="P24" s="84"/>
      <c r="Q24" s="55"/>
    </row>
    <row r="25" spans="1:17" ht="15.75" thickBot="1">
      <c r="A25" s="85" t="s">
        <v>6</v>
      </c>
      <c r="B25" s="81">
        <f>SUM(B4:B24)</f>
        <v>3097.7</v>
      </c>
      <c r="C25" s="82">
        <f>B25/$P$25*100</f>
        <v>60.251298309766014</v>
      </c>
      <c r="D25" s="81">
        <f>SUM(D4:D24)</f>
        <v>198.6</v>
      </c>
      <c r="E25" s="82">
        <f t="shared" ref="E25" si="19">D25/$P$25*100</f>
        <v>3.8628362476416469</v>
      </c>
      <c r="F25" s="81">
        <f>SUM(F4:F24)</f>
        <v>12.5</v>
      </c>
      <c r="G25" s="82">
        <f t="shared" ref="G25" si="20">F25/$P$25*100</f>
        <v>0.24312916966525974</v>
      </c>
      <c r="H25" s="81">
        <f>SUM(H4:H24)</f>
        <v>1252.4000000000001</v>
      </c>
      <c r="I25" s="82">
        <f t="shared" ref="I25" si="21">H25/$P$25*100</f>
        <v>24.359597767101707</v>
      </c>
      <c r="J25" s="81">
        <f>SUM(J4:J24)</f>
        <v>317.69999999999993</v>
      </c>
      <c r="K25" s="82">
        <f t="shared" ref="K25" si="22">J25/$P$25*100</f>
        <v>6.1793709762122404</v>
      </c>
      <c r="L25" s="81">
        <f>SUM(SUM(L4:L24))</f>
        <v>263.7</v>
      </c>
      <c r="M25" s="82">
        <f t="shared" ref="M25" si="23">L25/$P$25*100</f>
        <v>5.1290529632583199</v>
      </c>
      <c r="N25" s="81">
        <f>SUM(N4:N24)</f>
        <v>75.3</v>
      </c>
      <c r="O25" s="82">
        <f t="shared" ref="O25" si="24">N25/$P$25*100</f>
        <v>1.4646101180635247</v>
      </c>
      <c r="P25" s="81">
        <f>SUM(P4:P24)</f>
        <v>5141.3</v>
      </c>
      <c r="Q25" s="55">
        <f t="shared" si="1"/>
        <v>100</v>
      </c>
    </row>
    <row r="26" spans="1:17" ht="21.75" customHeight="1">
      <c r="A26" s="86" t="s">
        <v>31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1.25" customHeight="1"/>
    <row r="28" spans="1:17" ht="18.75">
      <c r="B28" s="30" t="s">
        <v>57</v>
      </c>
      <c r="C28" s="30"/>
      <c r="D28" s="30"/>
      <c r="E28" s="30"/>
      <c r="F28" s="30"/>
      <c r="G28" s="30"/>
      <c r="H28" s="30"/>
      <c r="I28" s="30"/>
      <c r="J28" s="30"/>
      <c r="K28" s="29"/>
    </row>
    <row r="29" spans="1:17" ht="15.75" thickBot="1"/>
    <row r="30" spans="1:17" ht="15.75" thickBot="1">
      <c r="A30" s="42" t="s">
        <v>30</v>
      </c>
      <c r="B30" s="43" t="s">
        <v>0</v>
      </c>
      <c r="C30" s="44" t="s">
        <v>1</v>
      </c>
      <c r="D30" s="43" t="s">
        <v>4</v>
      </c>
      <c r="E30" s="44" t="s">
        <v>1</v>
      </c>
      <c r="F30" s="43" t="s">
        <v>3</v>
      </c>
      <c r="G30" s="44" t="s">
        <v>1</v>
      </c>
      <c r="H30" s="43" t="s">
        <v>2</v>
      </c>
      <c r="I30" s="44" t="s">
        <v>1</v>
      </c>
      <c r="J30" s="43" t="s">
        <v>5</v>
      </c>
      <c r="K30" s="44" t="s">
        <v>1</v>
      </c>
      <c r="L30" s="43" t="s">
        <v>28</v>
      </c>
      <c r="M30" s="44" t="s">
        <v>1</v>
      </c>
      <c r="N30" s="43" t="s">
        <v>29</v>
      </c>
      <c r="O30" s="44" t="s">
        <v>1</v>
      </c>
      <c r="P30" s="43" t="s">
        <v>6</v>
      </c>
      <c r="Q30" s="44" t="s">
        <v>1</v>
      </c>
    </row>
    <row r="31" spans="1:17">
      <c r="A31" s="33" t="s">
        <v>8</v>
      </c>
      <c r="B31" s="53">
        <v>1.6</v>
      </c>
      <c r="C31" s="58">
        <f>B31/$P$52*100</f>
        <v>1.7703482164294953E-3</v>
      </c>
      <c r="D31" s="35"/>
      <c r="E31" s="41"/>
      <c r="F31" s="35"/>
      <c r="G31" s="41"/>
      <c r="H31" s="35"/>
      <c r="I31" s="41"/>
      <c r="J31" s="35"/>
      <c r="K31" s="41"/>
      <c r="L31" s="35"/>
      <c r="M31" s="41"/>
      <c r="N31" s="36"/>
      <c r="O31" s="41"/>
      <c r="P31" s="60">
        <v>1.6</v>
      </c>
      <c r="Q31" s="58">
        <f t="shared" ref="Q31:Q50" si="25">P31/$P$52*100</f>
        <v>1.7703482164294953E-3</v>
      </c>
    </row>
    <row r="32" spans="1:17">
      <c r="A32" s="34" t="s">
        <v>9</v>
      </c>
      <c r="B32" s="54">
        <v>422.7</v>
      </c>
      <c r="C32" s="58">
        <f t="shared" ref="C32:C43" si="26">B32/$P$52*100</f>
        <v>0.46770386942796732</v>
      </c>
      <c r="D32" s="37"/>
      <c r="E32" s="41"/>
      <c r="F32" s="37"/>
      <c r="G32" s="41"/>
      <c r="H32" s="54">
        <v>6.7</v>
      </c>
      <c r="I32" s="58">
        <f t="shared" ref="I32:I50" si="27">H32/$P$52*100</f>
        <v>7.4133331562985117E-3</v>
      </c>
      <c r="J32" s="37"/>
      <c r="K32" s="41"/>
      <c r="L32" s="37"/>
      <c r="M32" s="41"/>
      <c r="N32" s="2"/>
      <c r="O32" s="41"/>
      <c r="P32" s="59">
        <v>429.4</v>
      </c>
      <c r="Q32" s="58">
        <f t="shared" si="25"/>
        <v>0.47511720258426576</v>
      </c>
    </row>
    <row r="33" spans="1:17">
      <c r="A33" s="34" t="s">
        <v>10</v>
      </c>
      <c r="B33" s="54">
        <v>36.4</v>
      </c>
      <c r="C33" s="58">
        <f t="shared" si="26"/>
        <v>4.0275421923771017E-2</v>
      </c>
      <c r="D33" s="54">
        <v>3.4</v>
      </c>
      <c r="E33" s="58">
        <f t="shared" ref="E33:E46" si="28">D33/$P$52*100</f>
        <v>3.7619899599126779E-3</v>
      </c>
      <c r="F33" s="37"/>
      <c r="G33" s="41"/>
      <c r="H33" s="54">
        <v>1.5</v>
      </c>
      <c r="I33" s="58">
        <f t="shared" si="27"/>
        <v>1.6597014529026518E-3</v>
      </c>
      <c r="J33" s="37"/>
      <c r="K33" s="41"/>
      <c r="L33" s="37"/>
      <c r="M33" s="41"/>
      <c r="N33" s="2"/>
      <c r="O33" s="41"/>
      <c r="P33" s="59">
        <v>41.3</v>
      </c>
      <c r="Q33" s="58">
        <f t="shared" si="25"/>
        <v>4.5697113336586347E-2</v>
      </c>
    </row>
    <row r="34" spans="1:17">
      <c r="A34" s="34" t="s">
        <v>11</v>
      </c>
      <c r="B34" s="54">
        <v>10047</v>
      </c>
      <c r="C34" s="58">
        <f t="shared" si="26"/>
        <v>11.116680331541962</v>
      </c>
      <c r="D34" s="54">
        <v>142.6</v>
      </c>
      <c r="E34" s="58">
        <f t="shared" si="28"/>
        <v>0.15778228478927878</v>
      </c>
      <c r="F34" s="37"/>
      <c r="G34" s="41"/>
      <c r="H34" s="54">
        <v>142.9</v>
      </c>
      <c r="I34" s="58">
        <f t="shared" si="27"/>
        <v>0.15811422507985931</v>
      </c>
      <c r="J34" s="54">
        <v>14</v>
      </c>
      <c r="K34" s="58">
        <f t="shared" ref="K34:K46" si="29">J34/$P$52*100</f>
        <v>1.5490546893758084E-2</v>
      </c>
      <c r="L34" s="37"/>
      <c r="M34" s="41"/>
      <c r="N34" s="2"/>
      <c r="O34" s="41"/>
      <c r="P34" s="59">
        <v>10346.5</v>
      </c>
      <c r="Q34" s="58">
        <f t="shared" si="25"/>
        <v>11.448067388304858</v>
      </c>
    </row>
    <row r="35" spans="1:17">
      <c r="A35" s="34" t="s">
        <v>12</v>
      </c>
      <c r="B35" s="54">
        <v>13829.4</v>
      </c>
      <c r="C35" s="58">
        <f t="shared" si="26"/>
        <v>15.301783515181288</v>
      </c>
      <c r="D35" s="54">
        <v>1811.5</v>
      </c>
      <c r="E35" s="58">
        <f t="shared" si="28"/>
        <v>2.0043661212887693</v>
      </c>
      <c r="F35" s="54">
        <v>103.3</v>
      </c>
      <c r="G35" s="58">
        <f t="shared" ref="G35:G46" si="30">F35/$P$52*100</f>
        <v>0.11429810672322931</v>
      </c>
      <c r="H35" s="54">
        <v>2693.5</v>
      </c>
      <c r="I35" s="58">
        <f t="shared" si="27"/>
        <v>2.9802705755955285</v>
      </c>
      <c r="J35" s="54">
        <v>136.5</v>
      </c>
      <c r="K35" s="58">
        <f t="shared" si="29"/>
        <v>0.15103283221414132</v>
      </c>
      <c r="L35" s="37"/>
      <c r="M35" s="41"/>
      <c r="N35" s="57">
        <f t="shared" ref="N35:N47" si="31">P35-B35-D35-F35-H35-J35-L35</f>
        <v>35.000000000000909</v>
      </c>
      <c r="O35" s="58">
        <f t="shared" ref="O35:O47" si="32">N35/$P$52*100</f>
        <v>3.8726367234396215E-2</v>
      </c>
      <c r="P35" s="59">
        <v>18609.2</v>
      </c>
      <c r="Q35" s="58">
        <f t="shared" si="25"/>
        <v>20.590477518237353</v>
      </c>
    </row>
    <row r="36" spans="1:17">
      <c r="A36" s="34" t="s">
        <v>13</v>
      </c>
      <c r="B36" s="54">
        <v>3720</v>
      </c>
      <c r="C36" s="58">
        <f t="shared" si="26"/>
        <v>4.1160596031985772</v>
      </c>
      <c r="D36" s="54">
        <v>4731.8999999999996</v>
      </c>
      <c r="E36" s="58">
        <f t="shared" si="28"/>
        <v>5.2356942033267053</v>
      </c>
      <c r="F36" s="54">
        <v>39.5</v>
      </c>
      <c r="G36" s="58">
        <f t="shared" si="30"/>
        <v>4.3705471593103166E-2</v>
      </c>
      <c r="H36" s="54">
        <v>5426.4</v>
      </c>
      <c r="I36" s="58">
        <f t="shared" si="27"/>
        <v>6.004135976020633</v>
      </c>
      <c r="J36" s="54">
        <v>1123.3</v>
      </c>
      <c r="K36" s="58">
        <f t="shared" si="29"/>
        <v>1.2428950946970325</v>
      </c>
      <c r="L36" s="54">
        <v>41.2</v>
      </c>
      <c r="M36" s="58">
        <f t="shared" ref="M36:M50" si="33">L36/$P$52*100</f>
        <v>4.5586466573059509E-2</v>
      </c>
      <c r="N36" s="57">
        <f t="shared" si="31"/>
        <v>136.30000000000115</v>
      </c>
      <c r="O36" s="58">
        <f t="shared" si="32"/>
        <v>0.15081153868708891</v>
      </c>
      <c r="P36" s="59">
        <v>15218.6</v>
      </c>
      <c r="Q36" s="58">
        <f t="shared" si="25"/>
        <v>16.838888354096198</v>
      </c>
    </row>
    <row r="37" spans="1:17">
      <c r="A37" s="34" t="s">
        <v>14</v>
      </c>
      <c r="B37" s="54">
        <v>4145</v>
      </c>
      <c r="C37" s="58">
        <f t="shared" si="26"/>
        <v>4.5863083481876616</v>
      </c>
      <c r="D37" s="54">
        <v>1606.4</v>
      </c>
      <c r="E37" s="58">
        <f t="shared" si="28"/>
        <v>1.7774296092952133</v>
      </c>
      <c r="F37" s="54">
        <v>19.600000000000001</v>
      </c>
      <c r="G37" s="58">
        <f t="shared" si="30"/>
        <v>2.1686765651261319E-2</v>
      </c>
      <c r="H37" s="54">
        <v>2796.8</v>
      </c>
      <c r="I37" s="58">
        <f t="shared" si="27"/>
        <v>3.0945686823187581</v>
      </c>
      <c r="J37" s="54">
        <v>417</v>
      </c>
      <c r="K37" s="58">
        <f t="shared" si="29"/>
        <v>0.46139700390693722</v>
      </c>
      <c r="L37" s="37"/>
      <c r="M37" s="41"/>
      <c r="N37" s="57">
        <f t="shared" si="31"/>
        <v>4.9999999999990905</v>
      </c>
      <c r="O37" s="58">
        <f t="shared" si="32"/>
        <v>5.5323381763411669E-3</v>
      </c>
      <c r="P37" s="59">
        <v>8989.7999999999993</v>
      </c>
      <c r="Q37" s="58">
        <f t="shared" si="25"/>
        <v>9.9469227475361723</v>
      </c>
    </row>
    <row r="38" spans="1:17" ht="21" customHeight="1">
      <c r="A38" s="34" t="s">
        <v>15</v>
      </c>
      <c r="B38" s="54">
        <v>15.2</v>
      </c>
      <c r="C38" s="58">
        <f t="shared" si="26"/>
        <v>1.6818308056080207E-2</v>
      </c>
      <c r="D38" s="54">
        <v>91</v>
      </c>
      <c r="E38" s="58">
        <f t="shared" si="28"/>
        <v>0.10068855480942757</v>
      </c>
      <c r="F38" s="37"/>
      <c r="G38" s="41"/>
      <c r="H38" s="54">
        <v>394.7</v>
      </c>
      <c r="I38" s="58">
        <f t="shared" si="27"/>
        <v>0.43672277564045114</v>
      </c>
      <c r="J38" s="54">
        <v>27</v>
      </c>
      <c r="K38" s="58">
        <f t="shared" si="29"/>
        <v>2.9874626152247737E-2</v>
      </c>
      <c r="L38" s="37"/>
      <c r="M38" s="41"/>
      <c r="N38" s="2"/>
      <c r="O38" s="41"/>
      <c r="P38" s="59">
        <v>527.9</v>
      </c>
      <c r="Q38" s="58">
        <f t="shared" si="25"/>
        <v>0.58410426465820664</v>
      </c>
    </row>
    <row r="39" spans="1:17">
      <c r="A39" s="34" t="s">
        <v>16</v>
      </c>
      <c r="B39" s="54">
        <v>2801.6</v>
      </c>
      <c r="C39" s="58">
        <f t="shared" si="26"/>
        <v>3.0998797269680463</v>
      </c>
      <c r="D39" s="54">
        <v>413.6</v>
      </c>
      <c r="E39" s="58">
        <f t="shared" si="28"/>
        <v>0.4576350139470246</v>
      </c>
      <c r="F39" s="37"/>
      <c r="G39" s="41"/>
      <c r="H39" s="54">
        <v>2781</v>
      </c>
      <c r="I39" s="58">
        <f t="shared" si="27"/>
        <v>3.0770864936815165</v>
      </c>
      <c r="J39" s="54">
        <v>225</v>
      </c>
      <c r="K39" s="58">
        <f t="shared" si="29"/>
        <v>0.24895521793539777</v>
      </c>
      <c r="L39" s="37"/>
      <c r="M39" s="41"/>
      <c r="N39" s="57">
        <f t="shared" si="31"/>
        <v>5.3000000000001819</v>
      </c>
      <c r="O39" s="58">
        <f t="shared" si="32"/>
        <v>5.8642784669229045E-3</v>
      </c>
      <c r="P39" s="59">
        <v>6226.5</v>
      </c>
      <c r="Q39" s="58">
        <f t="shared" si="25"/>
        <v>6.8894207309989071</v>
      </c>
    </row>
    <row r="40" spans="1:17">
      <c r="A40" s="34" t="s">
        <v>17</v>
      </c>
      <c r="B40" s="54">
        <v>2630.7</v>
      </c>
      <c r="C40" s="58">
        <f t="shared" si="26"/>
        <v>2.9107844081006711</v>
      </c>
      <c r="D40" s="37"/>
      <c r="E40" s="41"/>
      <c r="F40" s="37"/>
      <c r="G40" s="41"/>
      <c r="H40" s="37"/>
      <c r="I40" s="41"/>
      <c r="J40" s="37"/>
      <c r="K40" s="41"/>
      <c r="L40" s="37"/>
      <c r="M40" s="41"/>
      <c r="N40" s="2"/>
      <c r="O40" s="41"/>
      <c r="P40" s="59">
        <v>2630.7</v>
      </c>
      <c r="Q40" s="58">
        <f t="shared" si="25"/>
        <v>2.9107844081006711</v>
      </c>
    </row>
    <row r="41" spans="1:17">
      <c r="A41" s="34" t="s">
        <v>18</v>
      </c>
      <c r="B41" s="54">
        <v>602.9</v>
      </c>
      <c r="C41" s="58">
        <f t="shared" si="26"/>
        <v>0.66708933730333919</v>
      </c>
      <c r="D41" s="54">
        <v>27.8</v>
      </c>
      <c r="E41" s="58">
        <f t="shared" si="28"/>
        <v>3.0759800260462482E-2</v>
      </c>
      <c r="F41" s="37"/>
      <c r="G41" s="41"/>
      <c r="H41" s="54">
        <v>1283</v>
      </c>
      <c r="I41" s="58">
        <f t="shared" si="27"/>
        <v>1.4195979760494015</v>
      </c>
      <c r="J41" s="37"/>
      <c r="K41" s="41"/>
      <c r="L41" s="54">
        <v>1411.3</v>
      </c>
      <c r="M41" s="58">
        <f t="shared" si="33"/>
        <v>1.5615577736543418</v>
      </c>
      <c r="N41" s="57">
        <f t="shared" si="31"/>
        <v>671.69999999999959</v>
      </c>
      <c r="O41" s="58">
        <f t="shared" si="32"/>
        <v>0.74321431060980714</v>
      </c>
      <c r="P41" s="59">
        <v>3996.7</v>
      </c>
      <c r="Q41" s="58">
        <f t="shared" si="25"/>
        <v>4.422219197877352</v>
      </c>
    </row>
    <row r="42" spans="1:17" ht="20.25" customHeight="1">
      <c r="A42" s="34" t="s">
        <v>19</v>
      </c>
      <c r="B42" s="54">
        <v>6588</v>
      </c>
      <c r="C42" s="58">
        <f t="shared" si="26"/>
        <v>7.2894087811484471</v>
      </c>
      <c r="D42" s="37"/>
      <c r="E42" s="41"/>
      <c r="F42" s="37"/>
      <c r="G42" s="41"/>
      <c r="H42" s="54">
        <v>198.4</v>
      </c>
      <c r="I42" s="58">
        <f t="shared" si="27"/>
        <v>0.21952317883725744</v>
      </c>
      <c r="J42" s="37"/>
      <c r="K42" s="41"/>
      <c r="L42" s="37"/>
      <c r="M42" s="41"/>
      <c r="N42" s="2"/>
      <c r="O42" s="41"/>
      <c r="P42" s="59">
        <v>6786.4</v>
      </c>
      <c r="Q42" s="58">
        <f t="shared" si="25"/>
        <v>7.5089319599857038</v>
      </c>
    </row>
    <row r="43" spans="1:17">
      <c r="A43" s="34" t="s">
        <v>20</v>
      </c>
      <c r="B43" s="54">
        <v>95.4</v>
      </c>
      <c r="C43" s="58">
        <f t="shared" si="26"/>
        <v>0.10555701240460866</v>
      </c>
      <c r="D43" s="37"/>
      <c r="E43" s="41"/>
      <c r="F43" s="37"/>
      <c r="G43" s="41"/>
      <c r="H43" s="54">
        <v>0.3</v>
      </c>
      <c r="I43" s="58">
        <f t="shared" si="27"/>
        <v>3.3194029058053036E-4</v>
      </c>
      <c r="J43" s="37"/>
      <c r="K43" s="41"/>
      <c r="L43" s="37"/>
      <c r="M43" s="41"/>
      <c r="N43" s="2"/>
      <c r="O43" s="41"/>
      <c r="P43" s="59">
        <v>95.7</v>
      </c>
      <c r="Q43" s="58">
        <f t="shared" si="25"/>
        <v>0.10588895269518919</v>
      </c>
    </row>
    <row r="44" spans="1:17">
      <c r="A44" s="34" t="s">
        <v>21</v>
      </c>
      <c r="B44" s="31"/>
      <c r="C44" s="2"/>
      <c r="D44" s="54">
        <v>401.2</v>
      </c>
      <c r="E44" s="58">
        <f t="shared" si="28"/>
        <v>0.44391481526969595</v>
      </c>
      <c r="F44" s="54">
        <v>123.1</v>
      </c>
      <c r="G44" s="58">
        <f t="shared" si="30"/>
        <v>0.1362061659015443</v>
      </c>
      <c r="H44" s="54">
        <v>1919.6</v>
      </c>
      <c r="I44" s="58">
        <f t="shared" si="27"/>
        <v>2.1239752726612871</v>
      </c>
      <c r="J44" s="54">
        <v>2526</v>
      </c>
      <c r="K44" s="58">
        <f t="shared" si="29"/>
        <v>2.794937246688066</v>
      </c>
      <c r="L44" s="54">
        <v>218.9</v>
      </c>
      <c r="M44" s="58">
        <f t="shared" si="33"/>
        <v>0.24220576536026034</v>
      </c>
      <c r="N44" s="57">
        <f t="shared" si="31"/>
        <v>1104.5</v>
      </c>
      <c r="O44" s="58">
        <f t="shared" si="32"/>
        <v>1.2220935031539859</v>
      </c>
      <c r="P44" s="59">
        <v>6293.3</v>
      </c>
      <c r="Q44" s="58">
        <f t="shared" si="25"/>
        <v>6.9633327690348397</v>
      </c>
    </row>
    <row r="45" spans="1:17">
      <c r="A45" s="34" t="s">
        <v>22</v>
      </c>
      <c r="B45" s="31"/>
      <c r="C45" s="2"/>
      <c r="D45" s="54">
        <v>67.400000000000006</v>
      </c>
      <c r="E45" s="58">
        <f t="shared" si="28"/>
        <v>7.4575918617092493E-2</v>
      </c>
      <c r="F45" s="37"/>
      <c r="G45" s="41"/>
      <c r="H45" s="54">
        <v>916.5</v>
      </c>
      <c r="I45" s="58">
        <f t="shared" si="27"/>
        <v>1.0140775877235204</v>
      </c>
      <c r="J45" s="54">
        <v>77.7</v>
      </c>
      <c r="K45" s="58">
        <f t="shared" si="29"/>
        <v>8.5972535260357377E-2</v>
      </c>
      <c r="L45" s="54">
        <v>530.5</v>
      </c>
      <c r="M45" s="58">
        <f t="shared" si="33"/>
        <v>0.58698108050990461</v>
      </c>
      <c r="N45" s="57">
        <f t="shared" si="31"/>
        <v>7.0999999999999091</v>
      </c>
      <c r="O45" s="58">
        <f t="shared" si="32"/>
        <v>7.8559202104057854E-3</v>
      </c>
      <c r="P45" s="59">
        <v>1599.2</v>
      </c>
      <c r="Q45" s="58">
        <f t="shared" si="25"/>
        <v>1.7694630423212807</v>
      </c>
    </row>
    <row r="46" spans="1:17">
      <c r="A46" s="34" t="s">
        <v>23</v>
      </c>
      <c r="B46" s="31"/>
      <c r="C46" s="2"/>
      <c r="D46" s="54">
        <v>181.9</v>
      </c>
      <c r="E46" s="58">
        <f t="shared" si="28"/>
        <v>0.20126646285532826</v>
      </c>
      <c r="F46" s="54">
        <v>1.8</v>
      </c>
      <c r="G46" s="58">
        <f t="shared" si="30"/>
        <v>1.9916417434831827E-3</v>
      </c>
      <c r="H46" s="54">
        <v>2681.7</v>
      </c>
      <c r="I46" s="58">
        <f t="shared" si="27"/>
        <v>2.9672142574993612</v>
      </c>
      <c r="J46" s="54">
        <v>717.2</v>
      </c>
      <c r="K46" s="58">
        <f t="shared" si="29"/>
        <v>0.79355858801452139</v>
      </c>
      <c r="L46" s="54">
        <v>994</v>
      </c>
      <c r="M46" s="58">
        <f t="shared" si="33"/>
        <v>1.0998288294568239</v>
      </c>
      <c r="N46" s="57">
        <f t="shared" si="31"/>
        <v>361.00000000000068</v>
      </c>
      <c r="O46" s="58">
        <f t="shared" si="32"/>
        <v>0.39943481633190564</v>
      </c>
      <c r="P46" s="59">
        <v>4937.6000000000004</v>
      </c>
      <c r="Q46" s="58">
        <f t="shared" si="25"/>
        <v>5.4632945959014227</v>
      </c>
    </row>
    <row r="47" spans="1:17">
      <c r="A47" s="34" t="s">
        <v>24</v>
      </c>
      <c r="B47" s="31"/>
      <c r="C47" s="2"/>
      <c r="D47" s="37"/>
      <c r="E47" s="41"/>
      <c r="F47" s="37"/>
      <c r="G47" s="41"/>
      <c r="H47" s="37"/>
      <c r="I47" s="41"/>
      <c r="J47" s="37"/>
      <c r="K47" s="41"/>
      <c r="L47" s="54">
        <v>1738.6</v>
      </c>
      <c r="M47" s="58">
        <f t="shared" si="33"/>
        <v>1.9237046306777004</v>
      </c>
      <c r="N47" s="57">
        <f t="shared" si="31"/>
        <v>407.90000000000009</v>
      </c>
      <c r="O47" s="58">
        <f t="shared" si="32"/>
        <v>0.45132814842599456</v>
      </c>
      <c r="P47" s="59">
        <v>2146.5</v>
      </c>
      <c r="Q47" s="58">
        <f t="shared" si="25"/>
        <v>2.3750327791036949</v>
      </c>
    </row>
    <row r="48" spans="1:17">
      <c r="A48" s="34" t="s">
        <v>25</v>
      </c>
      <c r="B48" s="31"/>
      <c r="C48" s="2"/>
      <c r="D48" s="37"/>
      <c r="E48" s="41"/>
      <c r="F48" s="37"/>
      <c r="G48" s="41"/>
      <c r="H48" s="54">
        <v>1237.5999999999999</v>
      </c>
      <c r="I48" s="58">
        <f t="shared" si="27"/>
        <v>1.3693643454082145</v>
      </c>
      <c r="J48" s="37"/>
      <c r="K48" s="41"/>
      <c r="L48" s="37"/>
      <c r="M48" s="41"/>
      <c r="N48" s="2"/>
      <c r="O48" s="41"/>
      <c r="P48" s="59">
        <v>1237.5999999999999</v>
      </c>
      <c r="Q48" s="58">
        <f t="shared" si="25"/>
        <v>1.3693643454082145</v>
      </c>
    </row>
    <row r="49" spans="1:17">
      <c r="A49" s="34" t="s">
        <v>26</v>
      </c>
      <c r="B49" s="31"/>
      <c r="C49" s="2"/>
      <c r="D49" s="37"/>
      <c r="E49" s="41"/>
      <c r="F49" s="37"/>
      <c r="G49" s="41"/>
      <c r="H49" s="54">
        <v>66.099999999999994</v>
      </c>
      <c r="I49" s="58">
        <f t="shared" si="27"/>
        <v>7.3137510691243524E-2</v>
      </c>
      <c r="J49" s="37"/>
      <c r="K49" s="41"/>
      <c r="L49" s="54">
        <v>190.1</v>
      </c>
      <c r="M49" s="58">
        <f t="shared" si="33"/>
        <v>0.21033949746452943</v>
      </c>
      <c r="N49" s="2"/>
      <c r="O49" s="41"/>
      <c r="P49" s="59">
        <v>256.2</v>
      </c>
      <c r="Q49" s="58">
        <f t="shared" si="25"/>
        <v>0.28347700815577292</v>
      </c>
    </row>
    <row r="50" spans="1:17">
      <c r="A50" s="34" t="s">
        <v>27</v>
      </c>
      <c r="B50" s="31"/>
      <c r="C50" s="2"/>
      <c r="D50" s="37"/>
      <c r="E50" s="41"/>
      <c r="F50" s="37"/>
      <c r="G50" s="41"/>
      <c r="H50" s="54">
        <v>5.7</v>
      </c>
      <c r="I50" s="58">
        <f t="shared" si="27"/>
        <v>6.3068655210300768E-3</v>
      </c>
      <c r="J50" s="37"/>
      <c r="K50" s="41"/>
      <c r="L50" s="54">
        <v>1.3</v>
      </c>
      <c r="M50" s="58">
        <f t="shared" si="33"/>
        <v>1.438407925848965E-3</v>
      </c>
      <c r="N50" s="2"/>
      <c r="O50" s="41"/>
      <c r="P50" s="59">
        <v>7</v>
      </c>
      <c r="Q50" s="58">
        <f t="shared" si="25"/>
        <v>7.745273446879042E-3</v>
      </c>
    </row>
    <row r="51" spans="1:17" ht="15.75" thickBot="1">
      <c r="A51" s="47" t="s">
        <v>54</v>
      </c>
      <c r="B51" s="39"/>
      <c r="C51" s="38"/>
      <c r="D51" s="40"/>
      <c r="E51" s="45"/>
      <c r="F51" s="39"/>
      <c r="G51" s="38"/>
      <c r="H51" s="39"/>
      <c r="I51" s="38"/>
      <c r="J51" s="39"/>
      <c r="K51" s="38"/>
      <c r="L51" s="39"/>
      <c r="M51" s="38"/>
      <c r="N51" s="38"/>
      <c r="O51" s="38"/>
      <c r="P51" s="46"/>
      <c r="Q51" s="38"/>
    </row>
    <row r="52" spans="1:17" ht="15.75" thickBot="1">
      <c r="A52" s="61" t="s">
        <v>6</v>
      </c>
      <c r="B52" s="62">
        <f>SUM(B31:B50)</f>
        <v>44935.9</v>
      </c>
      <c r="C52" s="63">
        <f>B52/P52*100</f>
        <v>49.720119011658852</v>
      </c>
      <c r="D52" s="62">
        <f>SUM(D31:D50)</f>
        <v>9478.6999999999989</v>
      </c>
      <c r="E52" s="63">
        <f>D52/P52*100</f>
        <v>10.487874774418909</v>
      </c>
      <c r="F52" s="62">
        <f>SUM(F31:F50)</f>
        <v>287.3</v>
      </c>
      <c r="G52" s="63">
        <f>F52/P52*100</f>
        <v>0.31788815161262129</v>
      </c>
      <c r="H52" s="62">
        <f>SUM(H31:H50)</f>
        <v>22552.399999999998</v>
      </c>
      <c r="I52" s="63">
        <f>H52/P52*100</f>
        <v>24.953500697627842</v>
      </c>
      <c r="J52" s="62">
        <f>SUM(J31:J50)</f>
        <v>5263.7</v>
      </c>
      <c r="K52" s="63">
        <f>J52/P52*100</f>
        <v>5.8241136917624594</v>
      </c>
      <c r="L52" s="62">
        <f>SUM(L31:L50)</f>
        <v>5125.9000000000005</v>
      </c>
      <c r="M52" s="63">
        <f>L52/P52*100</f>
        <v>5.6716424516224695</v>
      </c>
      <c r="N52" s="62">
        <f>SUM(N31:N50)</f>
        <v>2733.8000000000015</v>
      </c>
      <c r="O52" s="63">
        <f t="shared" ref="O52" si="34">N52/P52*100</f>
        <v>3.0248612212968484</v>
      </c>
      <c r="P52" s="62">
        <f>SUM(P31:P50)</f>
        <v>90377.7</v>
      </c>
      <c r="Q52" s="64">
        <f>SUM(Q31:QP50)</f>
        <v>99.999999999999986</v>
      </c>
    </row>
  </sheetData>
  <mergeCells count="2">
    <mergeCell ref="A26:Q26"/>
    <mergeCell ref="A1:Q1"/>
  </mergeCells>
  <pageMargins left="0.31496062992125984" right="0.31496062992125984" top="0.9448818897637796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Лесная формация</vt:lpstr>
      <vt:lpstr>Живой напочвенный покров</vt:lpstr>
      <vt:lpstr>Типы леса</vt:lpstr>
    </vt:vector>
  </TitlesOfParts>
  <Company>SPecialiST RePack, SanBuild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Н.Ф. Мамедова</dc:creator>
  <cp:lastModifiedBy>Пользователь Windows</cp:lastModifiedBy>
  <cp:lastPrinted>2017-10-30T15:10:57Z</cp:lastPrinted>
  <dcterms:created xsi:type="dcterms:W3CDTF">2017-01-31T06:18:34Z</dcterms:created>
  <dcterms:modified xsi:type="dcterms:W3CDTF">2020-05-29T09:11:04Z</dcterms:modified>
</cp:coreProperties>
</file>