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190" tabRatio="942" activeTab="0"/>
  </bookViews>
  <sheets>
    <sheet name="франко-вагон" sheetId="1" r:id="rId1"/>
  </sheets>
  <definedNames>
    <definedName name="_xlnm.Print_Area" localSheetId="0">'франко-вагон'!$A$1:$J$115</definedName>
  </definedNames>
  <calcPr fullCalcOnLoad="1"/>
</workbook>
</file>

<file path=xl/sharedStrings.xml><?xml version="1.0" encoding="utf-8"?>
<sst xmlns="http://schemas.openxmlformats.org/spreadsheetml/2006/main" count="195" uniqueCount="82">
  <si>
    <t>Сорт</t>
  </si>
  <si>
    <t>см</t>
  </si>
  <si>
    <t>14-24</t>
  </si>
  <si>
    <t>26 и более</t>
  </si>
  <si>
    <t xml:space="preserve">Сумма </t>
  </si>
  <si>
    <t>НДС,</t>
  </si>
  <si>
    <t>рублей</t>
  </si>
  <si>
    <t xml:space="preserve"> </t>
  </si>
  <si>
    <t>№</t>
  </si>
  <si>
    <t>1.Лесоматериалы для распиловки и строгания</t>
  </si>
  <si>
    <t>14-18</t>
  </si>
  <si>
    <t>20-24</t>
  </si>
  <si>
    <t>Для шпал железных дорог широкой колеи (шпальное бревно)</t>
  </si>
  <si>
    <t>(сосна,ель,пихта,лиственница)</t>
  </si>
  <si>
    <t>6-40</t>
  </si>
  <si>
    <t>11.ЛЕСОМАТЕРИАЛЫ  КРУГЛЫЕ  БЕРЕЗОВОЙ И МЯГКИХ ЛИСТВЕННЫХ</t>
  </si>
  <si>
    <t>Для выработки пиломатериалов и заготовок общего назначения (пиловочное бревно)</t>
  </si>
  <si>
    <t>(береза,ольха черная,ильмовые)</t>
  </si>
  <si>
    <t>(осина,ольха серая,тополь)</t>
  </si>
  <si>
    <t>16-24</t>
  </si>
  <si>
    <t>111.ЛЕСОМАТЕРИАЛЫ  КРУГЛЫЕ  ТВЕРДОЛИСТВЕННЫХ</t>
  </si>
  <si>
    <t>Для выработки пиломатериалов и заготовок общего назначения</t>
  </si>
  <si>
    <t>(пиловочное бревно)</t>
  </si>
  <si>
    <t>26-34</t>
  </si>
  <si>
    <t>ТУ РБ 100195503.014-2003</t>
  </si>
  <si>
    <t>Длина,м</t>
  </si>
  <si>
    <t>Толщина,см</t>
  </si>
  <si>
    <t>0.6-6.5</t>
  </si>
  <si>
    <t>от 4</t>
  </si>
  <si>
    <t xml:space="preserve">1.ЛЕСОМАТЕРИАЛЫ  КРУГЛЫЕ  ХВОЙНЫХ  ПОРОД </t>
  </si>
  <si>
    <t>Для производства спичек (спичечное бревно)</t>
  </si>
  <si>
    <t>п/п</t>
  </si>
  <si>
    <t>10-13</t>
  </si>
  <si>
    <t>3.0-6.5</t>
  </si>
  <si>
    <t>не менее</t>
  </si>
  <si>
    <t>1.3;1.6 и</t>
  </si>
  <si>
    <t>кратные</t>
  </si>
  <si>
    <t>(береза,липа,ольха)</t>
  </si>
  <si>
    <t>(осина)</t>
  </si>
  <si>
    <t>Длина,</t>
  </si>
  <si>
    <t>м</t>
  </si>
  <si>
    <t>Толщина,</t>
  </si>
  <si>
    <t>куб.мбел.руб. без НДС</t>
  </si>
  <si>
    <t xml:space="preserve">Цена за 1  плотный </t>
  </si>
  <si>
    <t xml:space="preserve"> куб.м бел.руб. с НДС</t>
  </si>
  <si>
    <t>2.75;5.5;</t>
  </si>
  <si>
    <t>14 и более</t>
  </si>
  <si>
    <t>36 и более.</t>
  </si>
  <si>
    <t>3-6</t>
  </si>
  <si>
    <t xml:space="preserve"> условиях</t>
  </si>
  <si>
    <t>франко-вагон (судно) станция (пристань) отправления</t>
  </si>
  <si>
    <t>2.0-6.0</t>
  </si>
  <si>
    <t>0.75;1.0</t>
  </si>
  <si>
    <t>1.1;1.2;</t>
  </si>
  <si>
    <t>1.25;2.0 и</t>
  </si>
  <si>
    <t>им</t>
  </si>
  <si>
    <t>6-24</t>
  </si>
  <si>
    <t>(береза и все мягкие лиственные породы)</t>
  </si>
  <si>
    <t>(дуб,ясень,клен,граб)</t>
  </si>
  <si>
    <t>3.Лесоматериалы для выработки целлюлозы и древесной массы (балансы)</t>
  </si>
  <si>
    <t>У.СЫРЬЕ ДРЕВЕСНОЕ ТЕХНОЛОГИЧЕСКОЕ</t>
  </si>
  <si>
    <t xml:space="preserve"> Отпускные цены</t>
  </si>
  <si>
    <t>на лесоматериалы круглые (за исключением дров), поставляемые на</t>
  </si>
  <si>
    <t xml:space="preserve"> СТБ 1711-2007, ГОСТ 17462-84.</t>
  </si>
  <si>
    <t>(сосна,ель,лиственница,пихта)</t>
  </si>
  <si>
    <t xml:space="preserve">      ПОРОД  СТБ 1712-2007,ГОСТ 17462-84</t>
  </si>
  <si>
    <t>куб.м бел.руб.без НДС</t>
  </si>
  <si>
    <t>куб.м бел.руб без НДС</t>
  </si>
  <si>
    <t>(осина,тополь,липа,ольха)</t>
  </si>
  <si>
    <t xml:space="preserve">        ПОРОД  СТБ 1712-2007  ГОСТ 17462-84</t>
  </si>
  <si>
    <t>1.0-6.0</t>
  </si>
  <si>
    <t>к приказу ГЛХУ "Крупский лесхоз"</t>
  </si>
  <si>
    <t>2.Лесоматериалы для выработки целлюлозы и древесной массы (балансы)</t>
  </si>
  <si>
    <t>2.Для выработки лущеного шпона (фанерное бревно)</t>
  </si>
  <si>
    <t>Приложение  7</t>
  </si>
  <si>
    <t>18.01.2012 года №  40</t>
  </si>
  <si>
    <t>Прейскурант № 7</t>
  </si>
  <si>
    <t>Директор</t>
  </si>
  <si>
    <t>Н.В.Усеня</t>
  </si>
  <si>
    <t>14.12.2012 года №  595</t>
  </si>
  <si>
    <t>Приложение  2</t>
  </si>
  <si>
    <t>Прейскурант № 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</si>
</sst>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1" fontId="1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" fontId="0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172" fontId="0" fillId="33" borderId="18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5.625" style="0" customWidth="1"/>
    <col min="2" max="2" width="11.625" style="0" customWidth="1"/>
    <col min="3" max="3" width="9.00390625" style="0" customWidth="1"/>
    <col min="4" max="4" width="12.875" style="0" customWidth="1"/>
    <col min="5" max="5" width="11.00390625" style="0" customWidth="1"/>
    <col min="6" max="6" width="10.875" style="0" customWidth="1"/>
    <col min="7" max="7" width="11.375" style="0" bestFit="1" customWidth="1"/>
    <col min="8" max="8" width="10.625" style="0" customWidth="1"/>
    <col min="9" max="9" width="10.375" style="0" customWidth="1"/>
    <col min="10" max="10" width="5.75390625" style="0" customWidth="1"/>
    <col min="11" max="15" width="9.125" style="0" hidden="1" customWidth="1"/>
    <col min="16" max="16" width="8.875" style="0" customWidth="1"/>
    <col min="17" max="17" width="9.125" style="0" hidden="1" customWidth="1"/>
    <col min="18" max="18" width="13.00390625" style="0" hidden="1" customWidth="1"/>
    <col min="19" max="20" width="9.125" style="0" hidden="1" customWidth="1"/>
  </cols>
  <sheetData>
    <row r="1" spans="1:10" ht="15">
      <c r="A1" s="3"/>
      <c r="B1" s="3"/>
      <c r="C1" s="3"/>
      <c r="D1" s="3"/>
      <c r="E1" s="3"/>
      <c r="F1" s="3"/>
      <c r="G1" s="5"/>
      <c r="H1" s="4"/>
      <c r="I1" s="3"/>
      <c r="J1" s="43"/>
    </row>
    <row r="2" spans="1:10" ht="15">
      <c r="A2" s="43"/>
      <c r="B2" s="43"/>
      <c r="C2" s="43"/>
      <c r="D2" s="43"/>
      <c r="E2" s="43"/>
      <c r="F2" s="2" t="s">
        <v>80</v>
      </c>
      <c r="G2" s="2"/>
      <c r="H2" s="2"/>
      <c r="I2" s="2"/>
      <c r="J2" s="43"/>
    </row>
    <row r="3" spans="1:10" ht="15">
      <c r="A3" s="43"/>
      <c r="B3" s="43"/>
      <c r="C3" s="43"/>
      <c r="D3" s="43"/>
      <c r="E3" s="43"/>
      <c r="F3" s="2" t="s">
        <v>71</v>
      </c>
      <c r="G3" s="2"/>
      <c r="H3" s="2"/>
      <c r="I3" s="2"/>
      <c r="J3" s="43"/>
    </row>
    <row r="4" spans="1:10" ht="15">
      <c r="A4" s="43"/>
      <c r="B4" s="43"/>
      <c r="C4" s="43"/>
      <c r="D4" s="43"/>
      <c r="E4" s="43"/>
      <c r="F4" s="2" t="s">
        <v>79</v>
      </c>
      <c r="G4" s="2"/>
      <c r="H4" s="2"/>
      <c r="I4" s="2"/>
      <c r="J4" s="43"/>
    </row>
    <row r="5" spans="1:10" ht="15.75">
      <c r="A5" s="2" t="s">
        <v>81</v>
      </c>
      <c r="B5" s="2"/>
      <c r="C5" s="2"/>
      <c r="D5" s="43"/>
      <c r="E5" s="43"/>
      <c r="F5" s="109"/>
      <c r="G5" s="109"/>
      <c r="H5" s="43"/>
      <c r="I5" s="43"/>
      <c r="J5" s="43"/>
    </row>
    <row r="6" spans="1:10" ht="15">
      <c r="A6" s="142" t="s">
        <v>61</v>
      </c>
      <c r="B6" s="142"/>
      <c r="C6" s="142"/>
      <c r="D6" s="142"/>
      <c r="E6" s="142"/>
      <c r="F6" s="142"/>
      <c r="G6" s="142"/>
      <c r="H6" s="142"/>
      <c r="I6" s="142"/>
      <c r="J6" s="43"/>
    </row>
    <row r="7" spans="1:10" ht="15">
      <c r="A7" s="142" t="s">
        <v>62</v>
      </c>
      <c r="B7" s="142"/>
      <c r="C7" s="142"/>
      <c r="D7" s="142"/>
      <c r="E7" s="142"/>
      <c r="F7" s="142"/>
      <c r="G7" s="142"/>
      <c r="H7" s="142"/>
      <c r="I7" s="142"/>
      <c r="J7" s="43"/>
    </row>
    <row r="8" spans="1:10" ht="15">
      <c r="A8" s="2" t="s">
        <v>49</v>
      </c>
      <c r="B8" s="2"/>
      <c r="C8" s="2" t="s">
        <v>50</v>
      </c>
      <c r="D8" s="43"/>
      <c r="E8" s="43"/>
      <c r="F8" s="43"/>
      <c r="G8" s="43"/>
      <c r="H8" s="43"/>
      <c r="I8" s="43"/>
      <c r="J8" s="43"/>
    </row>
    <row r="9" spans="1:10" ht="15">
      <c r="A9" s="139" t="s">
        <v>29</v>
      </c>
      <c r="B9" s="139"/>
      <c r="C9" s="139"/>
      <c r="D9" s="139"/>
      <c r="E9" s="139"/>
      <c r="F9" s="139"/>
      <c r="G9" s="139"/>
      <c r="H9" s="139"/>
      <c r="I9" s="139"/>
      <c r="J9" s="43"/>
    </row>
    <row r="10" spans="1:10" ht="15">
      <c r="A10" s="139" t="s">
        <v>63</v>
      </c>
      <c r="B10" s="139"/>
      <c r="C10" s="139"/>
      <c r="D10" s="139"/>
      <c r="E10" s="139"/>
      <c r="F10" s="139"/>
      <c r="G10" s="139"/>
      <c r="H10" s="139"/>
      <c r="I10" s="139"/>
      <c r="J10" s="43"/>
    </row>
    <row r="11" spans="1:10" ht="15">
      <c r="A11" s="139" t="s">
        <v>9</v>
      </c>
      <c r="B11" s="139"/>
      <c r="C11" s="139"/>
      <c r="D11" s="139"/>
      <c r="E11" s="139"/>
      <c r="F11" s="139"/>
      <c r="G11" s="139"/>
      <c r="H11" s="139"/>
      <c r="I11" s="139"/>
      <c r="J11" s="43"/>
    </row>
    <row r="12" spans="1:10" ht="12.75">
      <c r="A12" s="140" t="s">
        <v>16</v>
      </c>
      <c r="B12" s="140"/>
      <c r="C12" s="140"/>
      <c r="D12" s="140"/>
      <c r="E12" s="140"/>
      <c r="F12" s="140"/>
      <c r="G12" s="140"/>
      <c r="H12" s="140"/>
      <c r="I12" s="140"/>
      <c r="J12" s="43"/>
    </row>
    <row r="13" spans="1:10" ht="15">
      <c r="A13" s="141" t="s">
        <v>64</v>
      </c>
      <c r="B13" s="142"/>
      <c r="C13" s="142"/>
      <c r="D13" s="142"/>
      <c r="E13" s="142"/>
      <c r="F13" s="142"/>
      <c r="G13" s="142"/>
      <c r="H13" s="142"/>
      <c r="I13" s="142"/>
      <c r="J13" s="43"/>
    </row>
    <row r="14" spans="1:10" ht="12.75">
      <c r="A14" s="7" t="s">
        <v>8</v>
      </c>
      <c r="B14" s="8" t="s">
        <v>39</v>
      </c>
      <c r="C14" s="7" t="s">
        <v>0</v>
      </c>
      <c r="D14" s="7" t="s">
        <v>41</v>
      </c>
      <c r="E14" s="6" t="s">
        <v>43</v>
      </c>
      <c r="F14" s="10"/>
      <c r="G14" s="8" t="s">
        <v>4</v>
      </c>
      <c r="H14" s="6" t="s">
        <v>43</v>
      </c>
      <c r="I14" s="10"/>
      <c r="J14" s="43"/>
    </row>
    <row r="15" spans="1:10" ht="12.75">
      <c r="A15" s="12" t="s">
        <v>31</v>
      </c>
      <c r="B15" s="13" t="s">
        <v>40</v>
      </c>
      <c r="C15" s="12"/>
      <c r="D15" s="12" t="s">
        <v>1</v>
      </c>
      <c r="E15" s="11" t="s">
        <v>67</v>
      </c>
      <c r="F15" s="15"/>
      <c r="G15" s="13" t="s">
        <v>5</v>
      </c>
      <c r="H15" s="11" t="s">
        <v>44</v>
      </c>
      <c r="I15" s="15"/>
      <c r="J15" s="43"/>
    </row>
    <row r="16" spans="1:10" ht="12.75">
      <c r="A16" s="17"/>
      <c r="B16" s="18"/>
      <c r="C16" s="17"/>
      <c r="D16" s="17"/>
      <c r="E16" s="16"/>
      <c r="F16" s="19"/>
      <c r="G16" s="13" t="s">
        <v>6</v>
      </c>
      <c r="H16" s="16"/>
      <c r="I16" s="19"/>
      <c r="J16" s="43"/>
    </row>
    <row r="17" spans="1:10" ht="15">
      <c r="A17" s="20">
        <v>1</v>
      </c>
      <c r="B17" s="23"/>
      <c r="C17" s="21">
        <v>1</v>
      </c>
      <c r="D17" s="45" t="s">
        <v>32</v>
      </c>
      <c r="E17" s="143">
        <f>E18*1.2</f>
        <v>47.76</v>
      </c>
      <c r="F17" s="144"/>
      <c r="G17" s="112">
        <f>E17*20%</f>
        <v>9.552</v>
      </c>
      <c r="H17" s="143">
        <f aca="true" t="shared" si="0" ref="H17:H28">E17+G17</f>
        <v>57.312</v>
      </c>
      <c r="I17" s="144"/>
      <c r="J17" s="43"/>
    </row>
    <row r="18" spans="1:10" ht="15">
      <c r="A18" s="25">
        <v>2</v>
      </c>
      <c r="B18" s="3" t="s">
        <v>33</v>
      </c>
      <c r="C18" s="26">
        <v>2</v>
      </c>
      <c r="D18" s="35"/>
      <c r="E18" s="145">
        <f>398000/10000</f>
        <v>39.8</v>
      </c>
      <c r="F18" s="146"/>
      <c r="G18" s="113">
        <f aca="true" t="shared" si="1" ref="G18:G28">E18*20%</f>
        <v>7.96</v>
      </c>
      <c r="H18" s="145">
        <f t="shared" si="0"/>
        <v>47.76</v>
      </c>
      <c r="I18" s="146"/>
      <c r="J18" s="43"/>
    </row>
    <row r="19" spans="1:10" ht="15">
      <c r="A19" s="25">
        <v>3</v>
      </c>
      <c r="B19" s="3"/>
      <c r="C19" s="26">
        <v>3</v>
      </c>
      <c r="D19" s="35"/>
      <c r="E19" s="147">
        <f>E18*0.8</f>
        <v>31.84</v>
      </c>
      <c r="F19" s="148"/>
      <c r="G19" s="113">
        <f t="shared" si="1"/>
        <v>6.368</v>
      </c>
      <c r="H19" s="147">
        <f t="shared" si="0"/>
        <v>38.208</v>
      </c>
      <c r="I19" s="148"/>
      <c r="J19" s="43"/>
    </row>
    <row r="20" spans="1:10" ht="15">
      <c r="A20" s="20">
        <v>4</v>
      </c>
      <c r="B20" s="23"/>
      <c r="C20" s="21">
        <v>1</v>
      </c>
      <c r="D20" s="21" t="s">
        <v>10</v>
      </c>
      <c r="E20" s="143">
        <f>E21*1.2</f>
        <v>58.08</v>
      </c>
      <c r="F20" s="144"/>
      <c r="G20" s="112">
        <f t="shared" si="1"/>
        <v>11.616</v>
      </c>
      <c r="H20" s="143">
        <f t="shared" si="0"/>
        <v>69.696</v>
      </c>
      <c r="I20" s="144"/>
      <c r="J20" s="43"/>
    </row>
    <row r="21" spans="1:10" ht="15">
      <c r="A21" s="25">
        <v>5</v>
      </c>
      <c r="B21" s="3"/>
      <c r="C21" s="26">
        <v>2</v>
      </c>
      <c r="D21" s="35"/>
      <c r="E21" s="145">
        <f>484000/10000</f>
        <v>48.4</v>
      </c>
      <c r="F21" s="146"/>
      <c r="G21" s="113">
        <f t="shared" si="1"/>
        <v>9.68</v>
      </c>
      <c r="H21" s="145">
        <f t="shared" si="0"/>
        <v>58.08</v>
      </c>
      <c r="I21" s="146"/>
      <c r="J21" s="43"/>
    </row>
    <row r="22" spans="1:10" ht="15">
      <c r="A22" s="30">
        <v>6</v>
      </c>
      <c r="B22" s="33"/>
      <c r="C22" s="31">
        <v>3</v>
      </c>
      <c r="D22" s="36"/>
      <c r="E22" s="147">
        <f>E21*0.8</f>
        <v>38.72</v>
      </c>
      <c r="F22" s="148"/>
      <c r="G22" s="113">
        <f t="shared" si="1"/>
        <v>7.744</v>
      </c>
      <c r="H22" s="147">
        <f t="shared" si="0"/>
        <v>46.464</v>
      </c>
      <c r="I22" s="148"/>
      <c r="J22" s="43"/>
    </row>
    <row r="23" spans="1:10" ht="15">
      <c r="A23" s="25">
        <v>7</v>
      </c>
      <c r="B23" s="3"/>
      <c r="C23" s="26">
        <v>1</v>
      </c>
      <c r="D23" s="35" t="s">
        <v>11</v>
      </c>
      <c r="E23" s="143">
        <f>E24*1.2</f>
        <v>71.52</v>
      </c>
      <c r="F23" s="144"/>
      <c r="G23" s="112">
        <f t="shared" si="1"/>
        <v>14.304</v>
      </c>
      <c r="H23" s="143">
        <f t="shared" si="0"/>
        <v>85.824</v>
      </c>
      <c r="I23" s="144"/>
      <c r="J23" s="43"/>
    </row>
    <row r="24" spans="1:10" ht="15">
      <c r="A24" s="25">
        <v>8</v>
      </c>
      <c r="B24" s="3"/>
      <c r="C24" s="26">
        <v>2</v>
      </c>
      <c r="D24" s="35"/>
      <c r="E24" s="145">
        <f>596000/10000</f>
        <v>59.6</v>
      </c>
      <c r="F24" s="146"/>
      <c r="G24" s="113">
        <f t="shared" si="1"/>
        <v>11.920000000000002</v>
      </c>
      <c r="H24" s="145">
        <f t="shared" si="0"/>
        <v>71.52000000000001</v>
      </c>
      <c r="I24" s="146"/>
      <c r="J24" s="43"/>
    </row>
    <row r="25" spans="1:10" ht="15">
      <c r="A25" s="30">
        <v>9</v>
      </c>
      <c r="B25" s="33"/>
      <c r="C25" s="31">
        <v>3</v>
      </c>
      <c r="D25" s="35"/>
      <c r="E25" s="147">
        <f>E24*0.8</f>
        <v>47.68000000000001</v>
      </c>
      <c r="F25" s="148"/>
      <c r="G25" s="113">
        <f t="shared" si="1"/>
        <v>9.536000000000001</v>
      </c>
      <c r="H25" s="147">
        <f t="shared" si="0"/>
        <v>57.21600000000001</v>
      </c>
      <c r="I25" s="148"/>
      <c r="J25" s="43"/>
    </row>
    <row r="26" spans="1:10" ht="15">
      <c r="A26" s="25">
        <v>10</v>
      </c>
      <c r="B26" s="25"/>
      <c r="C26" s="44">
        <v>1</v>
      </c>
      <c r="D26" s="21" t="s">
        <v>3</v>
      </c>
      <c r="E26" s="143">
        <f>E27*1.2</f>
        <v>87.11999999999999</v>
      </c>
      <c r="F26" s="144"/>
      <c r="G26" s="112">
        <f t="shared" si="1"/>
        <v>17.424</v>
      </c>
      <c r="H26" s="143">
        <f t="shared" si="0"/>
        <v>104.54399999999998</v>
      </c>
      <c r="I26" s="144"/>
      <c r="J26" s="43"/>
    </row>
    <row r="27" spans="1:10" ht="15">
      <c r="A27" s="25">
        <v>11</v>
      </c>
      <c r="B27" s="25"/>
      <c r="C27" s="44">
        <v>2</v>
      </c>
      <c r="D27" s="26"/>
      <c r="E27" s="145">
        <f>726000/10000</f>
        <v>72.6</v>
      </c>
      <c r="F27" s="146"/>
      <c r="G27" s="113">
        <f t="shared" si="1"/>
        <v>14.52</v>
      </c>
      <c r="H27" s="145">
        <f t="shared" si="0"/>
        <v>87.11999999999999</v>
      </c>
      <c r="I27" s="146"/>
      <c r="J27" s="43"/>
    </row>
    <row r="28" spans="1:10" ht="15">
      <c r="A28" s="30">
        <v>12</v>
      </c>
      <c r="B28" s="30"/>
      <c r="C28" s="46">
        <v>3</v>
      </c>
      <c r="D28" s="31"/>
      <c r="E28" s="147">
        <f>E27*0.8</f>
        <v>58.08</v>
      </c>
      <c r="F28" s="148"/>
      <c r="G28" s="114">
        <f t="shared" si="1"/>
        <v>11.616</v>
      </c>
      <c r="H28" s="147">
        <f t="shared" si="0"/>
        <v>69.696</v>
      </c>
      <c r="I28" s="148"/>
      <c r="J28" s="43"/>
    </row>
    <row r="29" spans="1:10" ht="15">
      <c r="A29" s="139" t="s">
        <v>12</v>
      </c>
      <c r="B29" s="156"/>
      <c r="C29" s="156"/>
      <c r="D29" s="156"/>
      <c r="E29" s="156"/>
      <c r="F29" s="156"/>
      <c r="G29" s="156"/>
      <c r="H29" s="156"/>
      <c r="I29" s="156"/>
      <c r="J29" s="43"/>
    </row>
    <row r="30" spans="1:10" ht="15">
      <c r="A30" s="3"/>
      <c r="B30" s="139" t="s">
        <v>13</v>
      </c>
      <c r="C30" s="139"/>
      <c r="D30" s="139"/>
      <c r="E30" s="139"/>
      <c r="F30" s="139"/>
      <c r="G30" s="4"/>
      <c r="H30" s="3"/>
      <c r="I30" s="3"/>
      <c r="J30" s="43"/>
    </row>
    <row r="31" spans="1:10" ht="15">
      <c r="A31" s="20">
        <v>13</v>
      </c>
      <c r="B31" s="20"/>
      <c r="C31" s="34">
        <v>1</v>
      </c>
      <c r="D31" s="21"/>
      <c r="E31" s="143">
        <f>E32*1.2</f>
        <v>87.11999999999999</v>
      </c>
      <c r="F31" s="144"/>
      <c r="G31" s="112">
        <f>E31*20%</f>
        <v>17.424</v>
      </c>
      <c r="H31" s="143">
        <f>E31+G31</f>
        <v>104.54399999999998</v>
      </c>
      <c r="I31" s="144"/>
      <c r="J31" s="43"/>
    </row>
    <row r="32" spans="1:10" ht="15">
      <c r="A32" s="25">
        <v>14</v>
      </c>
      <c r="B32" s="25" t="s">
        <v>45</v>
      </c>
      <c r="C32" s="35">
        <v>2</v>
      </c>
      <c r="D32" s="26" t="s">
        <v>3</v>
      </c>
      <c r="E32" s="145">
        <f>726000/10000</f>
        <v>72.6</v>
      </c>
      <c r="F32" s="146"/>
      <c r="G32" s="113">
        <f>E32*20%</f>
        <v>14.52</v>
      </c>
      <c r="H32" s="145">
        <f>E32+G32</f>
        <v>87.11999999999999</v>
      </c>
      <c r="I32" s="146"/>
      <c r="J32" s="43"/>
    </row>
    <row r="33" spans="1:10" ht="15">
      <c r="A33" s="30">
        <v>15</v>
      </c>
      <c r="B33" s="30"/>
      <c r="C33" s="36">
        <v>3</v>
      </c>
      <c r="D33" s="31"/>
      <c r="E33" s="147">
        <f>E32*0.8</f>
        <v>58.08</v>
      </c>
      <c r="F33" s="148"/>
      <c r="G33" s="114">
        <f>E33*20%</f>
        <v>11.616</v>
      </c>
      <c r="H33" s="147">
        <f>E33+G33</f>
        <v>69.696</v>
      </c>
      <c r="I33" s="148"/>
      <c r="J33" s="43"/>
    </row>
    <row r="34" spans="1:22" ht="14.25">
      <c r="A34" s="154" t="s">
        <v>72</v>
      </c>
      <c r="B34" s="155"/>
      <c r="C34" s="155"/>
      <c r="D34" s="155"/>
      <c r="E34" s="155"/>
      <c r="F34" s="155"/>
      <c r="G34" s="155"/>
      <c r="H34" s="155"/>
      <c r="I34" s="155"/>
      <c r="J34" s="43"/>
      <c r="V34" t="s">
        <v>7</v>
      </c>
    </row>
    <row r="35" spans="1:10" ht="15">
      <c r="A35" s="139" t="s">
        <v>64</v>
      </c>
      <c r="B35" s="156"/>
      <c r="C35" s="156"/>
      <c r="D35" s="156"/>
      <c r="E35" s="156"/>
      <c r="F35" s="156"/>
      <c r="G35" s="156"/>
      <c r="H35" s="156"/>
      <c r="I35" s="156"/>
      <c r="J35" s="43"/>
    </row>
    <row r="36" spans="1:10" ht="12.75">
      <c r="A36" s="7" t="s">
        <v>8</v>
      </c>
      <c r="B36" s="8" t="s">
        <v>39</v>
      </c>
      <c r="C36" s="7" t="s">
        <v>0</v>
      </c>
      <c r="D36" s="7" t="s">
        <v>41</v>
      </c>
      <c r="E36" s="6" t="s">
        <v>43</v>
      </c>
      <c r="F36" s="10"/>
      <c r="G36" s="8" t="s">
        <v>4</v>
      </c>
      <c r="H36" s="6" t="s">
        <v>43</v>
      </c>
      <c r="I36" s="10"/>
      <c r="J36" s="43"/>
    </row>
    <row r="37" spans="1:10" ht="12.75">
      <c r="A37" s="12" t="s">
        <v>31</v>
      </c>
      <c r="B37" s="13" t="s">
        <v>40</v>
      </c>
      <c r="C37" s="12"/>
      <c r="D37" s="12" t="s">
        <v>1</v>
      </c>
      <c r="E37" s="11" t="s">
        <v>66</v>
      </c>
      <c r="F37" s="15"/>
      <c r="G37" s="13" t="s">
        <v>5</v>
      </c>
      <c r="H37" s="11" t="s">
        <v>44</v>
      </c>
      <c r="I37" s="15"/>
      <c r="J37" s="43"/>
    </row>
    <row r="38" spans="1:10" ht="12.75">
      <c r="A38" s="17"/>
      <c r="B38" s="18"/>
      <c r="C38" s="17"/>
      <c r="D38" s="17"/>
      <c r="E38" s="11"/>
      <c r="F38" s="15"/>
      <c r="G38" s="18" t="s">
        <v>6</v>
      </c>
      <c r="H38" s="16"/>
      <c r="I38" s="19"/>
      <c r="J38" s="43"/>
    </row>
    <row r="39" spans="1:10" ht="15">
      <c r="A39" s="20">
        <v>16</v>
      </c>
      <c r="B39" s="9" t="s">
        <v>52</v>
      </c>
      <c r="C39" s="20">
        <v>2.3</v>
      </c>
      <c r="D39" s="45" t="s">
        <v>56</v>
      </c>
      <c r="E39" s="143">
        <f>290000/10000</f>
        <v>29</v>
      </c>
      <c r="F39" s="144"/>
      <c r="G39" s="111">
        <f>E39*20%</f>
        <v>5.800000000000001</v>
      </c>
      <c r="H39" s="143">
        <f>E39+G39</f>
        <v>34.8</v>
      </c>
      <c r="I39" s="144"/>
      <c r="J39" s="43"/>
    </row>
    <row r="40" spans="1:10" ht="15">
      <c r="A40" s="12"/>
      <c r="B40" s="14" t="s">
        <v>53</v>
      </c>
      <c r="C40" s="25"/>
      <c r="D40" s="3"/>
      <c r="E40" s="115"/>
      <c r="F40" s="116"/>
      <c r="G40" s="116"/>
      <c r="H40" s="117"/>
      <c r="I40" s="116"/>
      <c r="J40" s="43"/>
    </row>
    <row r="41" spans="1:10" ht="15">
      <c r="A41" s="26"/>
      <c r="B41" s="70" t="s">
        <v>54</v>
      </c>
      <c r="C41" s="25"/>
      <c r="D41" s="3"/>
      <c r="E41" s="28"/>
      <c r="F41" s="40"/>
      <c r="G41" s="40"/>
      <c r="H41" s="3"/>
      <c r="I41" s="40"/>
      <c r="J41" s="43"/>
    </row>
    <row r="42" spans="1:10" ht="15">
      <c r="A42" s="26"/>
      <c r="B42" s="70" t="s">
        <v>36</v>
      </c>
      <c r="C42" s="25"/>
      <c r="D42" s="3"/>
      <c r="E42" s="28"/>
      <c r="F42" s="40"/>
      <c r="G42" s="40"/>
      <c r="H42" s="3"/>
      <c r="I42" s="40"/>
      <c r="J42" s="43"/>
    </row>
    <row r="43" spans="1:10" ht="15">
      <c r="A43" s="17"/>
      <c r="B43" s="71" t="s">
        <v>55</v>
      </c>
      <c r="C43" s="30"/>
      <c r="D43" s="36"/>
      <c r="E43" s="47"/>
      <c r="F43" s="41"/>
      <c r="G43" s="48"/>
      <c r="H43" s="42"/>
      <c r="I43" s="41"/>
      <c r="J43" s="43"/>
    </row>
    <row r="44" spans="1:10" ht="15">
      <c r="A44" s="161" t="s">
        <v>15</v>
      </c>
      <c r="B44" s="161"/>
      <c r="C44" s="161"/>
      <c r="D44" s="161"/>
      <c r="E44" s="161"/>
      <c r="F44" s="161"/>
      <c r="G44" s="161"/>
      <c r="H44" s="161"/>
      <c r="I44" s="161"/>
      <c r="J44" s="43"/>
    </row>
    <row r="45" spans="1:10" ht="15">
      <c r="A45" s="139" t="s">
        <v>65</v>
      </c>
      <c r="B45" s="139"/>
      <c r="C45" s="139"/>
      <c r="D45" s="139"/>
      <c r="E45" s="139"/>
      <c r="F45" s="139"/>
      <c r="G45" s="139"/>
      <c r="H45" s="139"/>
      <c r="I45" s="139"/>
      <c r="J45" s="43"/>
    </row>
    <row r="46" spans="1:10" ht="15">
      <c r="A46" s="139" t="s">
        <v>9</v>
      </c>
      <c r="B46" s="139"/>
      <c r="C46" s="139"/>
      <c r="D46" s="139"/>
      <c r="E46" s="139"/>
      <c r="F46" s="139"/>
      <c r="G46" s="139"/>
      <c r="H46" s="139"/>
      <c r="I46" s="139"/>
      <c r="J46" s="43"/>
    </row>
    <row r="47" spans="1:10" ht="12.75">
      <c r="A47" s="140" t="s">
        <v>16</v>
      </c>
      <c r="B47" s="140"/>
      <c r="C47" s="140"/>
      <c r="D47" s="140"/>
      <c r="E47" s="140"/>
      <c r="F47" s="140"/>
      <c r="G47" s="140"/>
      <c r="H47" s="140"/>
      <c r="I47" s="140"/>
      <c r="J47" s="43"/>
    </row>
    <row r="48" spans="1:10" ht="15">
      <c r="A48" s="139" t="s">
        <v>17</v>
      </c>
      <c r="B48" s="139"/>
      <c r="C48" s="139"/>
      <c r="D48" s="139"/>
      <c r="E48" s="139"/>
      <c r="F48" s="139"/>
      <c r="G48" s="139"/>
      <c r="H48" s="139"/>
      <c r="I48" s="139"/>
      <c r="J48" s="43"/>
    </row>
    <row r="49" spans="1:10" ht="15">
      <c r="A49" s="20">
        <v>17</v>
      </c>
      <c r="B49" s="45" t="s">
        <v>51</v>
      </c>
      <c r="C49" s="22">
        <v>1</v>
      </c>
      <c r="D49" s="38" t="s">
        <v>32</v>
      </c>
      <c r="E49" s="143">
        <f>E50*1.2</f>
        <v>40.199999999999996</v>
      </c>
      <c r="F49" s="144"/>
      <c r="G49" s="112">
        <f>E49*20%</f>
        <v>8.04</v>
      </c>
      <c r="H49" s="143">
        <f>E49+G49</f>
        <v>48.239999999999995</v>
      </c>
      <c r="I49" s="144"/>
      <c r="J49" s="43"/>
    </row>
    <row r="50" spans="1:10" ht="15">
      <c r="A50" s="25">
        <v>18</v>
      </c>
      <c r="B50" s="49"/>
      <c r="C50" s="28">
        <v>2</v>
      </c>
      <c r="D50" s="27"/>
      <c r="E50" s="145">
        <f>335000/10000</f>
        <v>33.5</v>
      </c>
      <c r="F50" s="146"/>
      <c r="G50" s="113">
        <f aca="true" t="shared" si="2" ref="G50:G57">E50*20%</f>
        <v>6.7</v>
      </c>
      <c r="H50" s="145">
        <f>E50+G50</f>
        <v>40.2</v>
      </c>
      <c r="I50" s="146"/>
      <c r="J50" s="43"/>
    </row>
    <row r="51" spans="1:10" ht="15">
      <c r="A51" s="30">
        <v>19</v>
      </c>
      <c r="B51" s="52"/>
      <c r="C51" s="32">
        <v>3</v>
      </c>
      <c r="D51" s="62"/>
      <c r="E51" s="147">
        <f>E50*0.8</f>
        <v>26.8</v>
      </c>
      <c r="F51" s="148"/>
      <c r="G51" s="114">
        <f t="shared" si="2"/>
        <v>5.36</v>
      </c>
      <c r="H51" s="147">
        <f aca="true" t="shared" si="3" ref="H51:H57">E51+G51</f>
        <v>32.160000000000004</v>
      </c>
      <c r="I51" s="148"/>
      <c r="J51" s="43"/>
    </row>
    <row r="52" spans="1:10" ht="15">
      <c r="A52" s="22">
        <v>20</v>
      </c>
      <c r="B52" s="45"/>
      <c r="C52" s="20">
        <v>1</v>
      </c>
      <c r="D52" s="51" t="s">
        <v>2</v>
      </c>
      <c r="E52" s="143">
        <f>E53*1.2</f>
        <v>54</v>
      </c>
      <c r="F52" s="144"/>
      <c r="G52" s="112">
        <f t="shared" si="2"/>
        <v>10.8</v>
      </c>
      <c r="H52" s="143">
        <f t="shared" si="3"/>
        <v>64.8</v>
      </c>
      <c r="I52" s="144"/>
      <c r="J52" s="43"/>
    </row>
    <row r="53" spans="1:10" ht="15">
      <c r="A53" s="28">
        <v>21</v>
      </c>
      <c r="B53" s="49"/>
      <c r="C53" s="25">
        <v>2</v>
      </c>
      <c r="D53" s="51"/>
      <c r="E53" s="145">
        <f>450000/10000</f>
        <v>45</v>
      </c>
      <c r="F53" s="146"/>
      <c r="G53" s="113">
        <f t="shared" si="2"/>
        <v>9</v>
      </c>
      <c r="H53" s="145">
        <f t="shared" si="3"/>
        <v>54</v>
      </c>
      <c r="I53" s="146"/>
      <c r="J53" s="43"/>
    </row>
    <row r="54" spans="1:10" ht="15">
      <c r="A54" s="32">
        <v>22</v>
      </c>
      <c r="B54" s="52"/>
      <c r="C54" s="30">
        <v>3</v>
      </c>
      <c r="D54" s="53"/>
      <c r="E54" s="147">
        <f>E53*0.8</f>
        <v>36</v>
      </c>
      <c r="F54" s="148"/>
      <c r="G54" s="114">
        <f t="shared" si="2"/>
        <v>7.2</v>
      </c>
      <c r="H54" s="147">
        <f t="shared" si="3"/>
        <v>43.2</v>
      </c>
      <c r="I54" s="148"/>
      <c r="J54" s="43"/>
    </row>
    <row r="55" spans="1:10" ht="15">
      <c r="A55" s="22">
        <v>23</v>
      </c>
      <c r="B55" s="45"/>
      <c r="C55" s="20">
        <v>1</v>
      </c>
      <c r="D55" s="50" t="s">
        <v>3</v>
      </c>
      <c r="E55" s="143">
        <f>E56*1.2</f>
        <v>67.92</v>
      </c>
      <c r="F55" s="144"/>
      <c r="G55" s="112">
        <f t="shared" si="2"/>
        <v>13.584000000000001</v>
      </c>
      <c r="H55" s="143">
        <f t="shared" si="3"/>
        <v>81.504</v>
      </c>
      <c r="I55" s="144"/>
      <c r="J55" s="43"/>
    </row>
    <row r="56" spans="1:10" ht="15">
      <c r="A56" s="28">
        <v>24</v>
      </c>
      <c r="B56" s="49"/>
      <c r="C56" s="25">
        <v>2</v>
      </c>
      <c r="D56" s="51"/>
      <c r="E56" s="145">
        <f>566000/10000</f>
        <v>56.6</v>
      </c>
      <c r="F56" s="146"/>
      <c r="G56" s="113">
        <f t="shared" si="2"/>
        <v>11.32</v>
      </c>
      <c r="H56" s="145">
        <f t="shared" si="3"/>
        <v>67.92</v>
      </c>
      <c r="I56" s="146"/>
      <c r="J56" s="43"/>
    </row>
    <row r="57" spans="1:21" ht="15">
      <c r="A57" s="32">
        <v>25</v>
      </c>
      <c r="B57" s="52"/>
      <c r="C57" s="30">
        <v>3</v>
      </c>
      <c r="D57" s="53"/>
      <c r="E57" s="147">
        <f>E56*0.8</f>
        <v>45.28</v>
      </c>
      <c r="F57" s="148"/>
      <c r="G57" s="114">
        <f t="shared" si="2"/>
        <v>9.056000000000001</v>
      </c>
      <c r="H57" s="147">
        <f t="shared" si="3"/>
        <v>54.336</v>
      </c>
      <c r="I57" s="148"/>
      <c r="J57" s="43"/>
      <c r="U57" t="s">
        <v>7</v>
      </c>
    </row>
    <row r="58" spans="1:10" ht="15">
      <c r="A58" s="160" t="s">
        <v>18</v>
      </c>
      <c r="B58" s="160"/>
      <c r="C58" s="160"/>
      <c r="D58" s="160"/>
      <c r="E58" s="161"/>
      <c r="F58" s="161"/>
      <c r="G58" s="139"/>
      <c r="H58" s="161"/>
      <c r="I58" s="162"/>
      <c r="J58" s="43"/>
    </row>
    <row r="59" spans="1:10" ht="15">
      <c r="A59" s="20">
        <v>26</v>
      </c>
      <c r="B59" s="45" t="s">
        <v>51</v>
      </c>
      <c r="C59" s="20">
        <v>1</v>
      </c>
      <c r="D59" s="55" t="s">
        <v>32</v>
      </c>
      <c r="E59" s="143">
        <f>E60*1.2</f>
        <v>38.16</v>
      </c>
      <c r="F59" s="144"/>
      <c r="G59" s="112">
        <f aca="true" t="shared" si="4" ref="G59:G64">E59*20%</f>
        <v>7.632</v>
      </c>
      <c r="H59" s="143">
        <f aca="true" t="shared" si="5" ref="H59:H64">E59+G59</f>
        <v>45.791999999999994</v>
      </c>
      <c r="I59" s="144"/>
      <c r="J59" s="43"/>
    </row>
    <row r="60" spans="1:10" ht="15">
      <c r="A60" s="25">
        <v>27</v>
      </c>
      <c r="B60" s="49"/>
      <c r="C60" s="25">
        <v>2</v>
      </c>
      <c r="D60" s="56"/>
      <c r="E60" s="145">
        <f>318000/10000</f>
        <v>31.8</v>
      </c>
      <c r="F60" s="146"/>
      <c r="G60" s="113">
        <f t="shared" si="4"/>
        <v>6.36</v>
      </c>
      <c r="H60" s="145">
        <f t="shared" si="5"/>
        <v>38.160000000000004</v>
      </c>
      <c r="I60" s="146"/>
      <c r="J60" s="43"/>
    </row>
    <row r="61" spans="1:10" ht="15">
      <c r="A61" s="30">
        <v>28</v>
      </c>
      <c r="B61" s="57"/>
      <c r="C61" s="30">
        <v>3</v>
      </c>
      <c r="D61" s="46"/>
      <c r="E61" s="147">
        <f>E60*0.8</f>
        <v>25.44</v>
      </c>
      <c r="F61" s="148"/>
      <c r="G61" s="113">
        <f t="shared" si="4"/>
        <v>5.088000000000001</v>
      </c>
      <c r="H61" s="147">
        <f t="shared" si="5"/>
        <v>30.528000000000002</v>
      </c>
      <c r="I61" s="148"/>
      <c r="J61" s="43"/>
    </row>
    <row r="62" spans="1:10" ht="15">
      <c r="A62" s="25">
        <v>29</v>
      </c>
      <c r="B62" s="55"/>
      <c r="C62" s="20">
        <v>1</v>
      </c>
      <c r="D62" s="58" t="s">
        <v>46</v>
      </c>
      <c r="E62" s="143">
        <f>E63*1.2</f>
        <v>43.559999999999995</v>
      </c>
      <c r="F62" s="144"/>
      <c r="G62" s="112">
        <f t="shared" si="4"/>
        <v>8.712</v>
      </c>
      <c r="H62" s="143">
        <f t="shared" si="5"/>
        <v>52.27199999999999</v>
      </c>
      <c r="I62" s="144"/>
      <c r="J62" s="59"/>
    </row>
    <row r="63" spans="1:10" ht="15">
      <c r="A63" s="25">
        <v>30</v>
      </c>
      <c r="B63" s="60"/>
      <c r="C63" s="25">
        <v>2</v>
      </c>
      <c r="D63" s="54"/>
      <c r="E63" s="145">
        <f>363000/10000</f>
        <v>36.3</v>
      </c>
      <c r="F63" s="146"/>
      <c r="G63" s="113">
        <f t="shared" si="4"/>
        <v>7.26</v>
      </c>
      <c r="H63" s="145">
        <f t="shared" si="5"/>
        <v>43.559999999999995</v>
      </c>
      <c r="I63" s="146"/>
      <c r="J63" s="59"/>
    </row>
    <row r="64" spans="1:10" ht="15">
      <c r="A64" s="30">
        <v>31</v>
      </c>
      <c r="B64" s="32"/>
      <c r="C64" s="30">
        <v>3</v>
      </c>
      <c r="D64" s="61"/>
      <c r="E64" s="147">
        <f>E63*0.8</f>
        <v>29.04</v>
      </c>
      <c r="F64" s="148"/>
      <c r="G64" s="114">
        <f t="shared" si="4"/>
        <v>5.808</v>
      </c>
      <c r="H64" s="147">
        <f t="shared" si="5"/>
        <v>34.848</v>
      </c>
      <c r="I64" s="148"/>
      <c r="J64" s="59"/>
    </row>
    <row r="65" spans="1:10" ht="15">
      <c r="A65" s="131" t="s">
        <v>73</v>
      </c>
      <c r="B65" s="130"/>
      <c r="C65" s="130"/>
      <c r="D65" s="130"/>
      <c r="E65" s="130"/>
      <c r="F65" s="130"/>
      <c r="G65" s="130"/>
      <c r="H65" s="130"/>
      <c r="I65" s="132"/>
      <c r="J65" s="59"/>
    </row>
    <row r="66" spans="1:10" ht="15">
      <c r="A66" s="131" t="s">
        <v>37</v>
      </c>
      <c r="B66" s="130"/>
      <c r="C66" s="130"/>
      <c r="D66" s="130"/>
      <c r="E66" s="130"/>
      <c r="F66" s="130"/>
      <c r="G66" s="130"/>
      <c r="H66" s="130"/>
      <c r="I66" s="132"/>
      <c r="J66" s="59"/>
    </row>
    <row r="67" spans="1:10" ht="15">
      <c r="A67" s="72">
        <v>32</v>
      </c>
      <c r="B67" s="73"/>
      <c r="C67" s="74">
        <v>1</v>
      </c>
      <c r="D67" s="73" t="s">
        <v>19</v>
      </c>
      <c r="E67" s="151">
        <f>E68*1.2</f>
        <v>50.4</v>
      </c>
      <c r="F67" s="152"/>
      <c r="G67" s="118">
        <f>E67*20%</f>
        <v>10.08</v>
      </c>
      <c r="H67" s="151">
        <f>E67+G67</f>
        <v>60.48</v>
      </c>
      <c r="I67" s="152"/>
      <c r="J67" s="59"/>
    </row>
    <row r="68" spans="1:10" ht="15">
      <c r="A68" s="76">
        <v>33</v>
      </c>
      <c r="B68" s="77" t="s">
        <v>35</v>
      </c>
      <c r="C68" s="78">
        <v>2</v>
      </c>
      <c r="D68" s="79"/>
      <c r="E68" s="149">
        <f>420000/10000</f>
        <v>42</v>
      </c>
      <c r="F68" s="150"/>
      <c r="G68" s="119">
        <f>E68*20%</f>
        <v>8.4</v>
      </c>
      <c r="H68" s="149">
        <f>E68+G68</f>
        <v>50.4</v>
      </c>
      <c r="I68" s="150"/>
      <c r="J68" s="59"/>
    </row>
    <row r="69" spans="1:10" ht="15">
      <c r="A69" s="72">
        <v>34</v>
      </c>
      <c r="B69" s="77" t="s">
        <v>36</v>
      </c>
      <c r="C69" s="81">
        <v>1</v>
      </c>
      <c r="D69" s="82" t="s">
        <v>3</v>
      </c>
      <c r="E69" s="151">
        <f>E70*1.2</f>
        <v>57.599999999999994</v>
      </c>
      <c r="F69" s="152"/>
      <c r="G69" s="120">
        <f>E69*20%</f>
        <v>11.52</v>
      </c>
      <c r="H69" s="151">
        <f>E69+G69</f>
        <v>69.11999999999999</v>
      </c>
      <c r="I69" s="152"/>
      <c r="J69" s="59"/>
    </row>
    <row r="70" spans="1:10" ht="15">
      <c r="A70" s="76">
        <v>35</v>
      </c>
      <c r="B70" s="84"/>
      <c r="C70" s="85">
        <v>2</v>
      </c>
      <c r="D70" s="86"/>
      <c r="E70" s="149">
        <f>480000/10000</f>
        <v>48</v>
      </c>
      <c r="F70" s="150"/>
      <c r="G70" s="119">
        <f>E70*20%</f>
        <v>9.600000000000001</v>
      </c>
      <c r="H70" s="149">
        <f>E70+G70</f>
        <v>57.6</v>
      </c>
      <c r="I70" s="150"/>
      <c r="J70" s="59"/>
    </row>
    <row r="71" spans="1:10" ht="15">
      <c r="A71" s="130" t="s">
        <v>38</v>
      </c>
      <c r="B71" s="130"/>
      <c r="C71" s="130"/>
      <c r="D71" s="130"/>
      <c r="E71" s="130"/>
      <c r="F71" s="130"/>
      <c r="G71" s="130"/>
      <c r="H71" s="130"/>
      <c r="I71" s="130"/>
      <c r="J71" s="59"/>
    </row>
    <row r="72" spans="1:10" ht="15">
      <c r="A72" s="72">
        <v>36</v>
      </c>
      <c r="B72" s="73"/>
      <c r="C72" s="74">
        <v>1</v>
      </c>
      <c r="D72" s="73" t="s">
        <v>19</v>
      </c>
      <c r="E72" s="151">
        <f>E73*1.2</f>
        <v>48.48</v>
      </c>
      <c r="F72" s="152"/>
      <c r="G72" s="118">
        <f>E72*20%</f>
        <v>9.696</v>
      </c>
      <c r="H72" s="151">
        <f>E72+G72</f>
        <v>58.175999999999995</v>
      </c>
      <c r="I72" s="152"/>
      <c r="J72" s="59"/>
    </row>
    <row r="73" spans="1:10" ht="15">
      <c r="A73" s="87">
        <v>37</v>
      </c>
      <c r="B73" s="77" t="s">
        <v>35</v>
      </c>
      <c r="C73" s="78">
        <v>2</v>
      </c>
      <c r="D73" s="86"/>
      <c r="E73" s="149">
        <f>404000/10000</f>
        <v>40.4</v>
      </c>
      <c r="F73" s="150"/>
      <c r="G73" s="120">
        <f>E73*20%</f>
        <v>8.08</v>
      </c>
      <c r="H73" s="149">
        <f>E73+G73</f>
        <v>48.48</v>
      </c>
      <c r="I73" s="150"/>
      <c r="J73" s="59"/>
    </row>
    <row r="74" spans="1:10" ht="15">
      <c r="A74" s="87">
        <v>38</v>
      </c>
      <c r="B74" s="77" t="s">
        <v>36</v>
      </c>
      <c r="C74" s="74">
        <v>1</v>
      </c>
      <c r="D74" s="82" t="s">
        <v>3</v>
      </c>
      <c r="E74" s="151">
        <f>E75*1.2</f>
        <v>55.199999999999996</v>
      </c>
      <c r="F74" s="152"/>
      <c r="G74" s="118">
        <f>E74*20%</f>
        <v>11.04</v>
      </c>
      <c r="H74" s="151">
        <f>E74+G74</f>
        <v>66.24</v>
      </c>
      <c r="I74" s="152"/>
      <c r="J74" s="59"/>
    </row>
    <row r="75" spans="1:10" ht="15">
      <c r="A75" s="76">
        <v>39</v>
      </c>
      <c r="B75" s="84"/>
      <c r="C75" s="78">
        <v>2</v>
      </c>
      <c r="D75" s="86"/>
      <c r="E75" s="149">
        <f>460000/10000</f>
        <v>46</v>
      </c>
      <c r="F75" s="150"/>
      <c r="G75" s="119">
        <f>E75*20%</f>
        <v>9.200000000000001</v>
      </c>
      <c r="H75" s="149">
        <f>E75+G75</f>
        <v>55.2</v>
      </c>
      <c r="I75" s="150"/>
      <c r="J75" s="59"/>
    </row>
    <row r="76" spans="1:10" ht="15">
      <c r="A76" s="130" t="s">
        <v>30</v>
      </c>
      <c r="B76" s="130"/>
      <c r="C76" s="130"/>
      <c r="D76" s="130"/>
      <c r="E76" s="130"/>
      <c r="F76" s="130"/>
      <c r="G76" s="130"/>
      <c r="H76" s="130"/>
      <c r="I76" s="130"/>
      <c r="J76" s="59"/>
    </row>
    <row r="77" spans="1:10" ht="15">
      <c r="A77" s="130" t="s">
        <v>68</v>
      </c>
      <c r="B77" s="130"/>
      <c r="C77" s="130"/>
      <c r="D77" s="130"/>
      <c r="E77" s="130"/>
      <c r="F77" s="130"/>
      <c r="G77" s="130"/>
      <c r="H77" s="130"/>
      <c r="I77" s="130"/>
      <c r="J77" s="59"/>
    </row>
    <row r="78" spans="1:10" ht="12.75">
      <c r="A78" s="88" t="s">
        <v>8</v>
      </c>
      <c r="B78" s="89" t="s">
        <v>39</v>
      </c>
      <c r="C78" s="88" t="s">
        <v>0</v>
      </c>
      <c r="D78" s="88" t="s">
        <v>41</v>
      </c>
      <c r="E78" s="90" t="s">
        <v>43</v>
      </c>
      <c r="F78" s="91"/>
      <c r="G78" s="89" t="s">
        <v>4</v>
      </c>
      <c r="H78" s="90" t="s">
        <v>43</v>
      </c>
      <c r="I78" s="91"/>
      <c r="J78" s="59"/>
    </row>
    <row r="79" spans="1:10" ht="12.75">
      <c r="A79" s="77" t="s">
        <v>31</v>
      </c>
      <c r="B79" s="92" t="s">
        <v>40</v>
      </c>
      <c r="C79" s="77"/>
      <c r="D79" s="77" t="s">
        <v>1</v>
      </c>
      <c r="E79" s="93" t="s">
        <v>66</v>
      </c>
      <c r="F79" s="94"/>
      <c r="G79" s="92" t="s">
        <v>5</v>
      </c>
      <c r="H79" s="93" t="s">
        <v>44</v>
      </c>
      <c r="I79" s="94"/>
      <c r="J79" s="59"/>
    </row>
    <row r="80" spans="1:10" ht="12.75">
      <c r="A80" s="95"/>
      <c r="B80" s="96"/>
      <c r="C80" s="95"/>
      <c r="D80" s="95"/>
      <c r="E80" s="97"/>
      <c r="F80" s="98"/>
      <c r="G80" s="92" t="s">
        <v>6</v>
      </c>
      <c r="H80" s="97"/>
      <c r="I80" s="98"/>
      <c r="J80" s="59"/>
    </row>
    <row r="81" spans="1:10" ht="15">
      <c r="A81" s="99">
        <v>40</v>
      </c>
      <c r="B81" s="100" t="s">
        <v>34</v>
      </c>
      <c r="C81" s="99">
        <v>1</v>
      </c>
      <c r="D81" s="73" t="s">
        <v>19</v>
      </c>
      <c r="E81" s="151">
        <f>E82*1.2</f>
        <v>53.04</v>
      </c>
      <c r="F81" s="152"/>
      <c r="G81" s="118">
        <f>E81*20%</f>
        <v>10.608</v>
      </c>
      <c r="H81" s="151">
        <f>E81+G81</f>
        <v>63.647999999999996</v>
      </c>
      <c r="I81" s="152"/>
      <c r="J81" s="59"/>
    </row>
    <row r="82" spans="1:10" ht="15">
      <c r="A82" s="84">
        <v>41</v>
      </c>
      <c r="B82" s="101">
        <v>2</v>
      </c>
      <c r="C82" s="84">
        <v>2</v>
      </c>
      <c r="D82" s="79"/>
      <c r="E82" s="149">
        <f>442000/10000</f>
        <v>44.2</v>
      </c>
      <c r="F82" s="150"/>
      <c r="G82" s="120">
        <f>E82*20%</f>
        <v>8.840000000000002</v>
      </c>
      <c r="H82" s="149">
        <f>E82+G82</f>
        <v>53.040000000000006</v>
      </c>
      <c r="I82" s="150"/>
      <c r="J82" s="59"/>
    </row>
    <row r="83" spans="1:10" ht="15">
      <c r="A83" s="99">
        <v>42</v>
      </c>
      <c r="B83" s="99"/>
      <c r="C83" s="72">
        <v>1</v>
      </c>
      <c r="D83" s="82" t="s">
        <v>3</v>
      </c>
      <c r="E83" s="151">
        <f>E84*1.2</f>
        <v>57.959999999999994</v>
      </c>
      <c r="F83" s="152"/>
      <c r="G83" s="118">
        <f>E83*20%</f>
        <v>11.591999999999999</v>
      </c>
      <c r="H83" s="151">
        <f>E83+G83</f>
        <v>69.55199999999999</v>
      </c>
      <c r="I83" s="152"/>
      <c r="J83" s="59"/>
    </row>
    <row r="84" spans="1:10" ht="15">
      <c r="A84" s="84">
        <v>43</v>
      </c>
      <c r="B84" s="84"/>
      <c r="C84" s="76">
        <v>2</v>
      </c>
      <c r="D84" s="86"/>
      <c r="E84" s="149">
        <f>483000/10000</f>
        <v>48.3</v>
      </c>
      <c r="F84" s="150"/>
      <c r="G84" s="119">
        <f>E84*20%</f>
        <v>9.66</v>
      </c>
      <c r="H84" s="149">
        <f>E84+G84</f>
        <v>57.959999999999994</v>
      </c>
      <c r="I84" s="150"/>
      <c r="J84" s="59"/>
    </row>
    <row r="85" spans="1:10" ht="14.25">
      <c r="A85" s="157" t="s">
        <v>59</v>
      </c>
      <c r="B85" s="154"/>
      <c r="C85" s="154"/>
      <c r="D85" s="154"/>
      <c r="E85" s="154"/>
      <c r="F85" s="154"/>
      <c r="G85" s="154"/>
      <c r="H85" s="154"/>
      <c r="I85" s="158"/>
      <c r="J85" s="43"/>
    </row>
    <row r="86" spans="1:10" ht="15">
      <c r="A86" s="141" t="s">
        <v>57</v>
      </c>
      <c r="B86" s="139"/>
      <c r="C86" s="139"/>
      <c r="D86" s="139"/>
      <c r="E86" s="139"/>
      <c r="F86" s="139"/>
      <c r="G86" s="139"/>
      <c r="H86" s="139"/>
      <c r="I86" s="159"/>
      <c r="J86" s="43"/>
    </row>
    <row r="87" spans="1:10" ht="15">
      <c r="A87" s="20">
        <v>44</v>
      </c>
      <c r="B87" s="102" t="s">
        <v>52</v>
      </c>
      <c r="C87" s="20">
        <v>1.2</v>
      </c>
      <c r="D87" s="38" t="s">
        <v>56</v>
      </c>
      <c r="E87" s="143">
        <f>303600/10000</f>
        <v>30.36</v>
      </c>
      <c r="F87" s="144"/>
      <c r="G87" s="112">
        <f>E87*20%</f>
        <v>6.072</v>
      </c>
      <c r="H87" s="143">
        <f>E87+G87</f>
        <v>36.432</v>
      </c>
      <c r="I87" s="144"/>
      <c r="J87" s="43"/>
    </row>
    <row r="88" spans="1:10" ht="15">
      <c r="A88" s="25"/>
      <c r="B88" s="103" t="s">
        <v>53</v>
      </c>
      <c r="C88" s="25"/>
      <c r="D88" s="27"/>
      <c r="E88" s="104"/>
      <c r="F88" s="105"/>
      <c r="G88" s="29"/>
      <c r="H88" s="104"/>
      <c r="I88" s="105"/>
      <c r="J88" s="43"/>
    </row>
    <row r="89" spans="1:10" ht="15">
      <c r="A89" s="20"/>
      <c r="B89" s="106" t="s">
        <v>54</v>
      </c>
      <c r="C89" s="20"/>
      <c r="D89" s="38"/>
      <c r="E89" s="65"/>
      <c r="F89" s="39"/>
      <c r="G89" s="24"/>
      <c r="H89" s="65"/>
      <c r="I89" s="39"/>
      <c r="J89" s="43"/>
    </row>
    <row r="90" spans="1:10" ht="15">
      <c r="A90" s="25">
        <v>45</v>
      </c>
      <c r="B90" s="107" t="s">
        <v>36</v>
      </c>
      <c r="C90" s="25">
        <v>3</v>
      </c>
      <c r="D90" s="27" t="s">
        <v>14</v>
      </c>
      <c r="E90" s="145">
        <f>315000/10000</f>
        <v>31.5</v>
      </c>
      <c r="F90" s="146"/>
      <c r="G90" s="113">
        <f>E90*20%</f>
        <v>6.300000000000001</v>
      </c>
      <c r="H90" s="145">
        <f>E90+G90</f>
        <v>37.8</v>
      </c>
      <c r="I90" s="146"/>
      <c r="J90" s="43"/>
    </row>
    <row r="91" spans="1:10" ht="15">
      <c r="A91" s="30"/>
      <c r="B91" s="108" t="s">
        <v>55</v>
      </c>
      <c r="C91" s="30"/>
      <c r="D91" s="62"/>
      <c r="E91" s="63"/>
      <c r="F91" s="64"/>
      <c r="G91" s="37"/>
      <c r="H91" s="63"/>
      <c r="I91" s="64"/>
      <c r="J91" s="43"/>
    </row>
    <row r="92" spans="1:10" ht="15">
      <c r="A92" s="139" t="s">
        <v>20</v>
      </c>
      <c r="B92" s="139"/>
      <c r="C92" s="139"/>
      <c r="D92" s="139"/>
      <c r="E92" s="139"/>
      <c r="F92" s="139"/>
      <c r="G92" s="139"/>
      <c r="H92" s="139"/>
      <c r="I92" s="139"/>
      <c r="J92" s="43"/>
    </row>
    <row r="93" spans="1:10" ht="15">
      <c r="A93" s="153" t="s">
        <v>69</v>
      </c>
      <c r="B93" s="153"/>
      <c r="C93" s="153"/>
      <c r="D93" s="153"/>
      <c r="E93" s="153"/>
      <c r="F93" s="153"/>
      <c r="G93" s="153"/>
      <c r="H93" s="153"/>
      <c r="I93" s="153"/>
      <c r="J93" s="43"/>
    </row>
    <row r="94" spans="1:10" ht="15">
      <c r="A94" s="153" t="s">
        <v>9</v>
      </c>
      <c r="B94" s="153"/>
      <c r="C94" s="153"/>
      <c r="D94" s="153"/>
      <c r="E94" s="153"/>
      <c r="F94" s="153"/>
      <c r="G94" s="153"/>
      <c r="H94" s="153"/>
      <c r="I94" s="153"/>
      <c r="J94" s="43"/>
    </row>
    <row r="95" spans="1:10" ht="15">
      <c r="A95" s="142" t="s">
        <v>21</v>
      </c>
      <c r="B95" s="142"/>
      <c r="C95" s="142"/>
      <c r="D95" s="142"/>
      <c r="E95" s="142"/>
      <c r="F95" s="142"/>
      <c r="G95" s="142"/>
      <c r="H95" s="142"/>
      <c r="I95" s="142"/>
      <c r="J95" s="43"/>
    </row>
    <row r="96" spans="1:10" ht="15">
      <c r="A96" s="142" t="s">
        <v>22</v>
      </c>
      <c r="B96" s="142"/>
      <c r="C96" s="142"/>
      <c r="D96" s="142"/>
      <c r="E96" s="142"/>
      <c r="F96" s="142"/>
      <c r="G96" s="142"/>
      <c r="H96" s="142"/>
      <c r="I96" s="142"/>
      <c r="J96" s="43"/>
    </row>
    <row r="97" spans="1:10" ht="15">
      <c r="A97" s="142" t="s">
        <v>58</v>
      </c>
      <c r="B97" s="142"/>
      <c r="C97" s="142"/>
      <c r="D97" s="142"/>
      <c r="E97" s="142"/>
      <c r="F97" s="142"/>
      <c r="G97" s="142"/>
      <c r="H97" s="142"/>
      <c r="I97" s="142"/>
      <c r="J97" s="43"/>
    </row>
    <row r="98" spans="1:10" ht="15">
      <c r="A98" s="20">
        <v>46</v>
      </c>
      <c r="B98" s="23" t="s">
        <v>70</v>
      </c>
      <c r="C98" s="21">
        <v>1</v>
      </c>
      <c r="D98" s="66" t="s">
        <v>32</v>
      </c>
      <c r="E98" s="143">
        <f>E99*1.2</f>
        <v>66</v>
      </c>
      <c r="F98" s="144"/>
      <c r="G98" s="112">
        <f>E98*20%</f>
        <v>13.200000000000001</v>
      </c>
      <c r="H98" s="143">
        <f aca="true" t="shared" si="6" ref="H98:H109">E98+G98</f>
        <v>79.2</v>
      </c>
      <c r="I98" s="144"/>
      <c r="J98" s="43"/>
    </row>
    <row r="99" spans="1:10" ht="15">
      <c r="A99" s="25">
        <v>47</v>
      </c>
      <c r="B99" s="3"/>
      <c r="C99" s="26">
        <v>2</v>
      </c>
      <c r="D99" s="3"/>
      <c r="E99" s="145">
        <f>550000/10000</f>
        <v>55</v>
      </c>
      <c r="F99" s="146"/>
      <c r="G99" s="113">
        <f aca="true" t="shared" si="7" ref="G99:G109">E99*20%</f>
        <v>11</v>
      </c>
      <c r="H99" s="145">
        <f t="shared" si="6"/>
        <v>66</v>
      </c>
      <c r="I99" s="146"/>
      <c r="J99" s="43"/>
    </row>
    <row r="100" spans="1:10" ht="15">
      <c r="A100" s="30">
        <v>48</v>
      </c>
      <c r="B100" s="33"/>
      <c r="C100" s="31">
        <v>3</v>
      </c>
      <c r="D100" s="33"/>
      <c r="E100" s="147">
        <f>E99*0.8</f>
        <v>44</v>
      </c>
      <c r="F100" s="148"/>
      <c r="G100" s="113">
        <f t="shared" si="7"/>
        <v>8.8</v>
      </c>
      <c r="H100" s="147">
        <f t="shared" si="6"/>
        <v>52.8</v>
      </c>
      <c r="I100" s="148"/>
      <c r="J100" s="43"/>
    </row>
    <row r="101" spans="1:10" ht="15">
      <c r="A101" s="20">
        <v>49</v>
      </c>
      <c r="B101" s="23"/>
      <c r="C101" s="21">
        <v>1</v>
      </c>
      <c r="D101" s="23" t="s">
        <v>2</v>
      </c>
      <c r="E101" s="143">
        <f>E102*1.2</f>
        <v>88.8</v>
      </c>
      <c r="F101" s="144"/>
      <c r="G101" s="112">
        <f t="shared" si="7"/>
        <v>17.76</v>
      </c>
      <c r="H101" s="143">
        <f t="shared" si="6"/>
        <v>106.56</v>
      </c>
      <c r="I101" s="144"/>
      <c r="J101" s="43"/>
    </row>
    <row r="102" spans="1:10" ht="15">
      <c r="A102" s="25">
        <v>50</v>
      </c>
      <c r="B102" s="3"/>
      <c r="C102" s="26">
        <v>2</v>
      </c>
      <c r="D102" s="3"/>
      <c r="E102" s="145">
        <f>740000/10000</f>
        <v>74</v>
      </c>
      <c r="F102" s="146"/>
      <c r="G102" s="113">
        <f t="shared" si="7"/>
        <v>14.8</v>
      </c>
      <c r="H102" s="145">
        <f t="shared" si="6"/>
        <v>88.8</v>
      </c>
      <c r="I102" s="146"/>
      <c r="J102" s="43"/>
    </row>
    <row r="103" spans="1:10" ht="15">
      <c r="A103" s="30">
        <v>51</v>
      </c>
      <c r="B103" s="33"/>
      <c r="C103" s="31">
        <v>3</v>
      </c>
      <c r="D103" s="33"/>
      <c r="E103" s="147">
        <f>E102*0.8</f>
        <v>59.2</v>
      </c>
      <c r="F103" s="148"/>
      <c r="G103" s="113">
        <f t="shared" si="7"/>
        <v>11.840000000000002</v>
      </c>
      <c r="H103" s="147">
        <f t="shared" si="6"/>
        <v>71.04</v>
      </c>
      <c r="I103" s="148"/>
      <c r="J103" s="43"/>
    </row>
    <row r="104" spans="1:10" ht="15">
      <c r="A104" s="20">
        <v>52</v>
      </c>
      <c r="B104" s="66" t="s">
        <v>48</v>
      </c>
      <c r="C104" s="21">
        <v>1</v>
      </c>
      <c r="D104" s="23" t="s">
        <v>23</v>
      </c>
      <c r="E104" s="143">
        <f>E105*1.2</f>
        <v>15.12</v>
      </c>
      <c r="F104" s="144"/>
      <c r="G104" s="112">
        <f t="shared" si="7"/>
        <v>3.024</v>
      </c>
      <c r="H104" s="143">
        <f t="shared" si="6"/>
        <v>18.144</v>
      </c>
      <c r="I104" s="144"/>
      <c r="J104" s="43"/>
    </row>
    <row r="105" spans="1:10" ht="15">
      <c r="A105" s="25">
        <v>53</v>
      </c>
      <c r="B105" s="3"/>
      <c r="C105" s="26">
        <v>2</v>
      </c>
      <c r="D105" s="3"/>
      <c r="E105" s="145">
        <f>126000/10000</f>
        <v>12.6</v>
      </c>
      <c r="F105" s="146"/>
      <c r="G105" s="113">
        <f t="shared" si="7"/>
        <v>2.52</v>
      </c>
      <c r="H105" s="145">
        <f t="shared" si="6"/>
        <v>15.12</v>
      </c>
      <c r="I105" s="146"/>
      <c r="J105" s="43"/>
    </row>
    <row r="106" spans="1:10" ht="15">
      <c r="A106" s="30">
        <v>54</v>
      </c>
      <c r="B106" s="33"/>
      <c r="C106" s="31">
        <v>3</v>
      </c>
      <c r="D106" s="33"/>
      <c r="E106" s="147">
        <f>E105*0.8</f>
        <v>10.08</v>
      </c>
      <c r="F106" s="148"/>
      <c r="G106" s="113">
        <f t="shared" si="7"/>
        <v>2.016</v>
      </c>
      <c r="H106" s="147">
        <f t="shared" si="6"/>
        <v>12.096</v>
      </c>
      <c r="I106" s="148"/>
      <c r="J106" s="43"/>
    </row>
    <row r="107" spans="1:10" ht="15">
      <c r="A107" s="20">
        <v>55</v>
      </c>
      <c r="B107" s="23"/>
      <c r="C107" s="21">
        <v>1</v>
      </c>
      <c r="D107" s="23" t="s">
        <v>47</v>
      </c>
      <c r="E107" s="143">
        <f>E108*1.2</f>
        <v>168</v>
      </c>
      <c r="F107" s="144"/>
      <c r="G107" s="112">
        <f t="shared" si="7"/>
        <v>33.6</v>
      </c>
      <c r="H107" s="143">
        <f t="shared" si="6"/>
        <v>201.6</v>
      </c>
      <c r="I107" s="144"/>
      <c r="J107" s="43"/>
    </row>
    <row r="108" spans="1:10" ht="15">
      <c r="A108" s="25">
        <v>56</v>
      </c>
      <c r="B108" s="3"/>
      <c r="C108" s="26">
        <v>2</v>
      </c>
      <c r="D108" s="3"/>
      <c r="E108" s="145">
        <f>1400000/10000</f>
        <v>140</v>
      </c>
      <c r="F108" s="146"/>
      <c r="G108" s="113">
        <f t="shared" si="7"/>
        <v>28</v>
      </c>
      <c r="H108" s="145">
        <f t="shared" si="6"/>
        <v>168</v>
      </c>
      <c r="I108" s="146"/>
      <c r="J108" s="43"/>
    </row>
    <row r="109" spans="1:16" ht="15">
      <c r="A109" s="30">
        <v>57</v>
      </c>
      <c r="B109" s="33"/>
      <c r="C109" s="31">
        <v>3</v>
      </c>
      <c r="D109" s="33"/>
      <c r="E109" s="147">
        <f>E108*0.8</f>
        <v>112</v>
      </c>
      <c r="F109" s="148"/>
      <c r="G109" s="114">
        <f t="shared" si="7"/>
        <v>22.400000000000002</v>
      </c>
      <c r="H109" s="147">
        <f t="shared" si="6"/>
        <v>134.4</v>
      </c>
      <c r="I109" s="148"/>
      <c r="J109" s="13"/>
      <c r="K109" s="1"/>
      <c r="L109" s="1"/>
      <c r="M109" s="1"/>
      <c r="N109" s="1"/>
      <c r="O109" s="1"/>
      <c r="P109" s="1"/>
    </row>
    <row r="110" spans="1:10" ht="15">
      <c r="A110" s="122" t="s">
        <v>60</v>
      </c>
      <c r="B110" s="122"/>
      <c r="C110" s="122"/>
      <c r="D110" s="122"/>
      <c r="E110" s="122"/>
      <c r="F110" s="122"/>
      <c r="G110" s="122"/>
      <c r="H110" s="122"/>
      <c r="I110" s="122"/>
      <c r="J110" s="3"/>
    </row>
    <row r="111" spans="1:10" ht="15">
      <c r="A111" s="123" t="s">
        <v>24</v>
      </c>
      <c r="B111" s="123"/>
      <c r="C111" s="123"/>
      <c r="D111" s="123"/>
      <c r="E111" s="123"/>
      <c r="F111" s="123"/>
      <c r="G111" s="123"/>
      <c r="H111" s="123"/>
      <c r="I111" s="123"/>
      <c r="J111" s="43"/>
    </row>
    <row r="112" spans="1:10" ht="15">
      <c r="A112" s="22"/>
      <c r="B112" s="23" t="s">
        <v>25</v>
      </c>
      <c r="C112" s="23"/>
      <c r="D112" s="7" t="s">
        <v>26</v>
      </c>
      <c r="E112" s="6" t="s">
        <v>43</v>
      </c>
      <c r="F112" s="10"/>
      <c r="G112" s="8" t="s">
        <v>4</v>
      </c>
      <c r="H112" s="6" t="s">
        <v>43</v>
      </c>
      <c r="I112" s="10"/>
      <c r="J112" s="43"/>
    </row>
    <row r="113" spans="1:10" ht="15">
      <c r="A113" s="28"/>
      <c r="B113" s="3"/>
      <c r="C113" s="3"/>
      <c r="D113" s="12"/>
      <c r="E113" s="11" t="s">
        <v>42</v>
      </c>
      <c r="F113" s="15"/>
      <c r="G113" s="13" t="s">
        <v>5</v>
      </c>
      <c r="H113" s="11" t="s">
        <v>44</v>
      </c>
      <c r="I113" s="15"/>
      <c r="J113" s="43"/>
    </row>
    <row r="114" spans="1:10" ht="15">
      <c r="A114" s="32"/>
      <c r="B114" s="33"/>
      <c r="C114" s="33"/>
      <c r="D114" s="30"/>
      <c r="E114" s="16"/>
      <c r="F114" s="19"/>
      <c r="G114" s="18" t="s">
        <v>6</v>
      </c>
      <c r="H114" s="16"/>
      <c r="I114" s="19"/>
      <c r="J114" s="43"/>
    </row>
    <row r="115" spans="1:10" ht="15">
      <c r="A115" s="67">
        <v>58</v>
      </c>
      <c r="B115" s="68" t="s">
        <v>27</v>
      </c>
      <c r="C115" s="68"/>
      <c r="D115" s="30" t="s">
        <v>28</v>
      </c>
      <c r="E115" s="163">
        <f>185000/10000</f>
        <v>18.5</v>
      </c>
      <c r="F115" s="164"/>
      <c r="G115" s="121">
        <f>E115*20%</f>
        <v>3.7</v>
      </c>
      <c r="H115" s="163">
        <f>E115+G115</f>
        <v>22.2</v>
      </c>
      <c r="I115" s="164"/>
      <c r="J115" s="43"/>
    </row>
    <row r="116" spans="1:10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58" spans="1:10" ht="15">
      <c r="A158" s="3"/>
      <c r="B158" s="3"/>
      <c r="C158" s="3"/>
      <c r="D158" s="3"/>
      <c r="E158" s="3"/>
      <c r="F158" s="3"/>
      <c r="G158" s="5"/>
      <c r="H158" s="4"/>
      <c r="I158" s="3"/>
      <c r="J158" s="43"/>
    </row>
    <row r="159" spans="1:10" ht="15">
      <c r="A159" s="43"/>
      <c r="B159" s="43"/>
      <c r="C159" s="43"/>
      <c r="D159" s="43"/>
      <c r="E159" s="43"/>
      <c r="F159" s="2" t="s">
        <v>74</v>
      </c>
      <c r="G159" s="2"/>
      <c r="H159" s="2"/>
      <c r="I159" s="2"/>
      <c r="J159" s="43"/>
    </row>
    <row r="160" spans="1:10" ht="15">
      <c r="A160" s="43"/>
      <c r="B160" s="43"/>
      <c r="C160" s="43"/>
      <c r="D160" s="43"/>
      <c r="E160" s="43"/>
      <c r="F160" s="2" t="s">
        <v>71</v>
      </c>
      <c r="G160" s="2"/>
      <c r="H160" s="2"/>
      <c r="I160" s="2"/>
      <c r="J160" s="43"/>
    </row>
    <row r="161" spans="1:10" ht="15">
      <c r="A161" s="43"/>
      <c r="B161" s="43"/>
      <c r="C161" s="43"/>
      <c r="D161" s="43"/>
      <c r="E161" s="43"/>
      <c r="F161" s="2" t="s">
        <v>75</v>
      </c>
      <c r="G161" s="2"/>
      <c r="H161" s="2"/>
      <c r="I161" s="2"/>
      <c r="J161" s="43"/>
    </row>
    <row r="162" spans="1:10" ht="15.75">
      <c r="A162" s="2" t="s">
        <v>76</v>
      </c>
      <c r="B162" s="2"/>
      <c r="C162" s="2"/>
      <c r="D162" s="43"/>
      <c r="E162" s="43"/>
      <c r="F162" s="109"/>
      <c r="G162" s="109"/>
      <c r="H162" s="43"/>
      <c r="I162" s="43"/>
      <c r="J162" s="43"/>
    </row>
    <row r="163" spans="1:10" ht="15">
      <c r="A163" s="142" t="s">
        <v>61</v>
      </c>
      <c r="B163" s="142"/>
      <c r="C163" s="142"/>
      <c r="D163" s="142"/>
      <c r="E163" s="142"/>
      <c r="F163" s="142"/>
      <c r="G163" s="142"/>
      <c r="H163" s="142"/>
      <c r="I163" s="142"/>
      <c r="J163" s="43"/>
    </row>
    <row r="164" spans="1:10" ht="15">
      <c r="A164" s="142" t="s">
        <v>62</v>
      </c>
      <c r="B164" s="142"/>
      <c r="C164" s="142"/>
      <c r="D164" s="142"/>
      <c r="E164" s="142"/>
      <c r="F164" s="142"/>
      <c r="G164" s="142"/>
      <c r="H164" s="142"/>
      <c r="I164" s="142"/>
      <c r="J164" s="43"/>
    </row>
    <row r="165" spans="1:10" ht="15">
      <c r="A165" s="2" t="s">
        <v>49</v>
      </c>
      <c r="B165" s="2"/>
      <c r="C165" s="2" t="s">
        <v>50</v>
      </c>
      <c r="D165" s="43"/>
      <c r="E165" s="43"/>
      <c r="F165" s="43"/>
      <c r="G165" s="43"/>
      <c r="H165" s="43"/>
      <c r="I165" s="43"/>
      <c r="J165" s="43"/>
    </row>
    <row r="166" spans="1:10" ht="15">
      <c r="A166" s="139" t="s">
        <v>29</v>
      </c>
      <c r="B166" s="139"/>
      <c r="C166" s="139"/>
      <c r="D166" s="139"/>
      <c r="E166" s="139"/>
      <c r="F166" s="139"/>
      <c r="G166" s="139"/>
      <c r="H166" s="139"/>
      <c r="I166" s="139"/>
      <c r="J166" s="43"/>
    </row>
    <row r="167" spans="1:10" ht="15">
      <c r="A167" s="139" t="s">
        <v>63</v>
      </c>
      <c r="B167" s="139"/>
      <c r="C167" s="139"/>
      <c r="D167" s="139"/>
      <c r="E167" s="139"/>
      <c r="F167" s="139"/>
      <c r="G167" s="139"/>
      <c r="H167" s="139"/>
      <c r="I167" s="139"/>
      <c r="J167" s="43"/>
    </row>
    <row r="168" spans="1:10" ht="15">
      <c r="A168" s="139" t="s">
        <v>9</v>
      </c>
      <c r="B168" s="139"/>
      <c r="C168" s="139"/>
      <c r="D168" s="139"/>
      <c r="E168" s="139"/>
      <c r="F168" s="139"/>
      <c r="G168" s="139"/>
      <c r="H168" s="139"/>
      <c r="I168" s="139"/>
      <c r="J168" s="43"/>
    </row>
    <row r="169" spans="1:10" ht="12.75">
      <c r="A169" s="140" t="s">
        <v>16</v>
      </c>
      <c r="B169" s="140"/>
      <c r="C169" s="140"/>
      <c r="D169" s="140"/>
      <c r="E169" s="140"/>
      <c r="F169" s="140"/>
      <c r="G169" s="140"/>
      <c r="H169" s="140"/>
      <c r="I169" s="140"/>
      <c r="J169" s="43"/>
    </row>
    <row r="170" spans="1:10" ht="15">
      <c r="A170" s="141" t="s">
        <v>64</v>
      </c>
      <c r="B170" s="142"/>
      <c r="C170" s="142"/>
      <c r="D170" s="142"/>
      <c r="E170" s="142"/>
      <c r="F170" s="142"/>
      <c r="G170" s="142"/>
      <c r="H170" s="142"/>
      <c r="I170" s="142"/>
      <c r="J170" s="43"/>
    </row>
    <row r="171" spans="1:10" ht="12.75">
      <c r="A171" s="7" t="s">
        <v>8</v>
      </c>
      <c r="B171" s="8" t="s">
        <v>39</v>
      </c>
      <c r="C171" s="7" t="s">
        <v>0</v>
      </c>
      <c r="D171" s="7" t="s">
        <v>41</v>
      </c>
      <c r="E171" s="6" t="s">
        <v>43</v>
      </c>
      <c r="F171" s="10"/>
      <c r="G171" s="8" t="s">
        <v>4</v>
      </c>
      <c r="H171" s="6" t="s">
        <v>43</v>
      </c>
      <c r="I171" s="10"/>
      <c r="J171" s="43"/>
    </row>
    <row r="172" spans="1:10" ht="12.75">
      <c r="A172" s="12" t="s">
        <v>31</v>
      </c>
      <c r="B172" s="13" t="s">
        <v>40</v>
      </c>
      <c r="C172" s="12"/>
      <c r="D172" s="12" t="s">
        <v>1</v>
      </c>
      <c r="E172" s="11" t="s">
        <v>67</v>
      </c>
      <c r="F172" s="15"/>
      <c r="G172" s="13" t="s">
        <v>5</v>
      </c>
      <c r="H172" s="11" t="s">
        <v>44</v>
      </c>
      <c r="I172" s="15"/>
      <c r="J172" s="43"/>
    </row>
    <row r="173" spans="1:10" ht="12.75">
      <c r="A173" s="17"/>
      <c r="B173" s="18"/>
      <c r="C173" s="17"/>
      <c r="D173" s="17"/>
      <c r="E173" s="16"/>
      <c r="F173" s="19"/>
      <c r="G173" s="13" t="s">
        <v>6</v>
      </c>
      <c r="H173" s="16"/>
      <c r="I173" s="19"/>
      <c r="J173" s="43"/>
    </row>
    <row r="174" spans="1:10" ht="15">
      <c r="A174" s="20">
        <v>1</v>
      </c>
      <c r="B174" s="23"/>
      <c r="C174" s="21">
        <v>1</v>
      </c>
      <c r="D174" s="45" t="s">
        <v>32</v>
      </c>
      <c r="E174" s="135">
        <f>E175*1.2</f>
        <v>463680</v>
      </c>
      <c r="F174" s="136"/>
      <c r="G174" s="24">
        <f>E174*20%</f>
        <v>92736</v>
      </c>
      <c r="H174" s="135">
        <f aca="true" t="shared" si="8" ref="H174:H185">E174+G174</f>
        <v>556416</v>
      </c>
      <c r="I174" s="136"/>
      <c r="J174" s="43"/>
    </row>
    <row r="175" spans="1:10" ht="15">
      <c r="A175" s="25">
        <v>2</v>
      </c>
      <c r="B175" s="3" t="s">
        <v>33</v>
      </c>
      <c r="C175" s="26">
        <v>2</v>
      </c>
      <c r="D175" s="35"/>
      <c r="E175" s="137">
        <v>386400</v>
      </c>
      <c r="F175" s="138"/>
      <c r="G175" s="29">
        <f aca="true" t="shared" si="9" ref="G175:G185">E175*20%</f>
        <v>77280</v>
      </c>
      <c r="H175" s="137">
        <f t="shared" si="8"/>
        <v>463680</v>
      </c>
      <c r="I175" s="138"/>
      <c r="J175" s="43"/>
    </row>
    <row r="176" spans="1:10" ht="15">
      <c r="A176" s="25">
        <v>3</v>
      </c>
      <c r="B176" s="3"/>
      <c r="C176" s="26">
        <v>3</v>
      </c>
      <c r="D176" s="35"/>
      <c r="E176" s="133">
        <f>E175*0.8</f>
        <v>309120</v>
      </c>
      <c r="F176" s="134"/>
      <c r="G176" s="29">
        <f t="shared" si="9"/>
        <v>61824</v>
      </c>
      <c r="H176" s="133">
        <f t="shared" si="8"/>
        <v>370944</v>
      </c>
      <c r="I176" s="134"/>
      <c r="J176" s="43"/>
    </row>
    <row r="177" spans="1:10" ht="15">
      <c r="A177" s="20">
        <v>4</v>
      </c>
      <c r="B177" s="23"/>
      <c r="C177" s="21">
        <v>1</v>
      </c>
      <c r="D177" s="21" t="s">
        <v>10</v>
      </c>
      <c r="E177" s="135">
        <f>E178*1.2</f>
        <v>552960</v>
      </c>
      <c r="F177" s="136"/>
      <c r="G177" s="24">
        <f t="shared" si="9"/>
        <v>110592</v>
      </c>
      <c r="H177" s="135">
        <f t="shared" si="8"/>
        <v>663552</v>
      </c>
      <c r="I177" s="136"/>
      <c r="J177" s="43"/>
    </row>
    <row r="178" spans="1:10" ht="15">
      <c r="A178" s="25">
        <v>5</v>
      </c>
      <c r="B178" s="3"/>
      <c r="C178" s="26">
        <v>2</v>
      </c>
      <c r="D178" s="35"/>
      <c r="E178" s="137">
        <v>460800</v>
      </c>
      <c r="F178" s="138"/>
      <c r="G178" s="29">
        <f t="shared" si="9"/>
        <v>92160</v>
      </c>
      <c r="H178" s="137">
        <f t="shared" si="8"/>
        <v>552960</v>
      </c>
      <c r="I178" s="138"/>
      <c r="J178" s="43"/>
    </row>
    <row r="179" spans="1:10" ht="15">
      <c r="A179" s="30">
        <v>6</v>
      </c>
      <c r="B179" s="33"/>
      <c r="C179" s="31">
        <v>3</v>
      </c>
      <c r="D179" s="36"/>
      <c r="E179" s="133">
        <f>E178*0.8</f>
        <v>368640</v>
      </c>
      <c r="F179" s="134"/>
      <c r="G179" s="29">
        <f t="shared" si="9"/>
        <v>73728</v>
      </c>
      <c r="H179" s="133">
        <f t="shared" si="8"/>
        <v>442368</v>
      </c>
      <c r="I179" s="134"/>
      <c r="J179" s="43"/>
    </row>
    <row r="180" spans="1:10" ht="15">
      <c r="A180" s="25">
        <v>7</v>
      </c>
      <c r="B180" s="3"/>
      <c r="C180" s="26">
        <v>1</v>
      </c>
      <c r="D180" s="35" t="s">
        <v>11</v>
      </c>
      <c r="E180" s="135">
        <f>E181*1.2</f>
        <v>656640</v>
      </c>
      <c r="F180" s="136"/>
      <c r="G180" s="24">
        <f t="shared" si="9"/>
        <v>131328</v>
      </c>
      <c r="H180" s="135">
        <f t="shared" si="8"/>
        <v>787968</v>
      </c>
      <c r="I180" s="136"/>
      <c r="J180" s="43"/>
    </row>
    <row r="181" spans="1:10" ht="15">
      <c r="A181" s="25">
        <v>8</v>
      </c>
      <c r="B181" s="3"/>
      <c r="C181" s="26">
        <v>2</v>
      </c>
      <c r="D181" s="35"/>
      <c r="E181" s="137">
        <v>547200</v>
      </c>
      <c r="F181" s="138"/>
      <c r="G181" s="29">
        <f t="shared" si="9"/>
        <v>109440</v>
      </c>
      <c r="H181" s="137">
        <f t="shared" si="8"/>
        <v>656640</v>
      </c>
      <c r="I181" s="138"/>
      <c r="J181" s="43"/>
    </row>
    <row r="182" spans="1:10" ht="15">
      <c r="A182" s="30">
        <v>9</v>
      </c>
      <c r="B182" s="33"/>
      <c r="C182" s="31">
        <v>3</v>
      </c>
      <c r="D182" s="35"/>
      <c r="E182" s="133">
        <f>E181*0.8</f>
        <v>437760</v>
      </c>
      <c r="F182" s="134"/>
      <c r="G182" s="29">
        <f t="shared" si="9"/>
        <v>87552</v>
      </c>
      <c r="H182" s="133">
        <f t="shared" si="8"/>
        <v>525312</v>
      </c>
      <c r="I182" s="134"/>
      <c r="J182" s="43"/>
    </row>
    <row r="183" spans="1:10" ht="15">
      <c r="A183" s="25">
        <v>10</v>
      </c>
      <c r="B183" s="25"/>
      <c r="C183" s="44">
        <v>1</v>
      </c>
      <c r="D183" s="21" t="s">
        <v>3</v>
      </c>
      <c r="E183" s="135">
        <f>E184*1.2</f>
        <v>797760</v>
      </c>
      <c r="F183" s="136"/>
      <c r="G183" s="24">
        <f t="shared" si="9"/>
        <v>159552</v>
      </c>
      <c r="H183" s="135">
        <f t="shared" si="8"/>
        <v>957312</v>
      </c>
      <c r="I183" s="136"/>
      <c r="J183" s="43"/>
    </row>
    <row r="184" spans="1:10" ht="15">
      <c r="A184" s="25">
        <v>11</v>
      </c>
      <c r="B184" s="25"/>
      <c r="C184" s="44">
        <v>2</v>
      </c>
      <c r="D184" s="26"/>
      <c r="E184" s="137">
        <v>664800</v>
      </c>
      <c r="F184" s="138"/>
      <c r="G184" s="29">
        <f t="shared" si="9"/>
        <v>132960</v>
      </c>
      <c r="H184" s="137">
        <f t="shared" si="8"/>
        <v>797760</v>
      </c>
      <c r="I184" s="138"/>
      <c r="J184" s="43"/>
    </row>
    <row r="185" spans="1:10" ht="15">
      <c r="A185" s="30">
        <v>12</v>
      </c>
      <c r="B185" s="30"/>
      <c r="C185" s="46">
        <v>3</v>
      </c>
      <c r="D185" s="31"/>
      <c r="E185" s="133">
        <f>E184*0.8</f>
        <v>531840</v>
      </c>
      <c r="F185" s="134"/>
      <c r="G185" s="37">
        <f t="shared" si="9"/>
        <v>106368</v>
      </c>
      <c r="H185" s="133">
        <f t="shared" si="8"/>
        <v>638208</v>
      </c>
      <c r="I185" s="134"/>
      <c r="J185" s="43"/>
    </row>
    <row r="186" spans="1:10" ht="15">
      <c r="A186" s="131" t="s">
        <v>73</v>
      </c>
      <c r="B186" s="130"/>
      <c r="C186" s="130"/>
      <c r="D186" s="130"/>
      <c r="E186" s="130"/>
      <c r="F186" s="130"/>
      <c r="G186" s="130"/>
      <c r="H186" s="130"/>
      <c r="I186" s="132"/>
      <c r="J186" s="59"/>
    </row>
    <row r="187" spans="1:10" ht="15">
      <c r="A187" s="131" t="s">
        <v>37</v>
      </c>
      <c r="B187" s="130"/>
      <c r="C187" s="130"/>
      <c r="D187" s="130"/>
      <c r="E187" s="130"/>
      <c r="F187" s="130"/>
      <c r="G187" s="130"/>
      <c r="H187" s="130"/>
      <c r="I187" s="132"/>
      <c r="J187" s="59"/>
    </row>
    <row r="188" spans="1:10" ht="15">
      <c r="A188" s="72">
        <v>32</v>
      </c>
      <c r="B188" s="73"/>
      <c r="C188" s="74">
        <v>1</v>
      </c>
      <c r="D188" s="73" t="s">
        <v>19</v>
      </c>
      <c r="E188" s="128">
        <f>E189*1.2</f>
        <v>642240</v>
      </c>
      <c r="F188" s="129"/>
      <c r="G188" s="75">
        <f>E188*20%</f>
        <v>128448</v>
      </c>
      <c r="H188" s="128">
        <f>E188+G188</f>
        <v>770688</v>
      </c>
      <c r="I188" s="129"/>
      <c r="J188" s="59"/>
    </row>
    <row r="189" spans="1:10" ht="15">
      <c r="A189" s="76">
        <v>33</v>
      </c>
      <c r="B189" s="77" t="s">
        <v>35</v>
      </c>
      <c r="C189" s="78">
        <v>2</v>
      </c>
      <c r="D189" s="79"/>
      <c r="E189" s="126">
        <v>535200</v>
      </c>
      <c r="F189" s="127"/>
      <c r="G189" s="80">
        <f>E189*20%</f>
        <v>107040</v>
      </c>
      <c r="H189" s="126">
        <f>E189+G189</f>
        <v>642240</v>
      </c>
      <c r="I189" s="127"/>
      <c r="J189" s="59"/>
    </row>
    <row r="190" spans="1:10" ht="15">
      <c r="A190" s="72">
        <v>34</v>
      </c>
      <c r="B190" s="77" t="s">
        <v>36</v>
      </c>
      <c r="C190" s="81">
        <v>1</v>
      </c>
      <c r="D190" s="82" t="s">
        <v>3</v>
      </c>
      <c r="E190" s="128">
        <f>E191*1.2</f>
        <v>688320</v>
      </c>
      <c r="F190" s="129"/>
      <c r="G190" s="83">
        <f>E190*20%</f>
        <v>137664</v>
      </c>
      <c r="H190" s="128">
        <f>E190+G190</f>
        <v>825984</v>
      </c>
      <c r="I190" s="129"/>
      <c r="J190" s="59"/>
    </row>
    <row r="191" spans="1:10" ht="15">
      <c r="A191" s="76">
        <v>35</v>
      </c>
      <c r="B191" s="84"/>
      <c r="C191" s="85">
        <v>2</v>
      </c>
      <c r="D191" s="86"/>
      <c r="E191" s="126">
        <v>573600</v>
      </c>
      <c r="F191" s="127"/>
      <c r="G191" s="80">
        <f>E191*20%</f>
        <v>114720</v>
      </c>
      <c r="H191" s="126">
        <f>E191+G191</f>
        <v>688320</v>
      </c>
      <c r="I191" s="127"/>
      <c r="J191" s="59"/>
    </row>
    <row r="192" spans="1:10" ht="15">
      <c r="A192" s="130" t="s">
        <v>38</v>
      </c>
      <c r="B192" s="130"/>
      <c r="C192" s="130"/>
      <c r="D192" s="130"/>
      <c r="E192" s="130"/>
      <c r="F192" s="130"/>
      <c r="G192" s="130"/>
      <c r="H192" s="130"/>
      <c r="I192" s="130"/>
      <c r="J192" s="59"/>
    </row>
    <row r="193" spans="1:10" ht="15">
      <c r="A193" s="72">
        <v>36</v>
      </c>
      <c r="B193" s="73"/>
      <c r="C193" s="74">
        <v>1</v>
      </c>
      <c r="D193" s="73" t="s">
        <v>19</v>
      </c>
      <c r="E193" s="128">
        <f>E194*1.2</f>
        <v>423360</v>
      </c>
      <c r="F193" s="129"/>
      <c r="G193" s="75">
        <f>E193*20%</f>
        <v>84672</v>
      </c>
      <c r="H193" s="128">
        <f>E193+G193</f>
        <v>508032</v>
      </c>
      <c r="I193" s="129"/>
      <c r="J193" s="59"/>
    </row>
    <row r="194" spans="1:10" ht="15">
      <c r="A194" s="87">
        <v>37</v>
      </c>
      <c r="B194" s="77" t="s">
        <v>35</v>
      </c>
      <c r="C194" s="78">
        <v>2</v>
      </c>
      <c r="D194" s="86"/>
      <c r="E194" s="126">
        <v>352800</v>
      </c>
      <c r="F194" s="127"/>
      <c r="G194" s="83">
        <f>E194*20%</f>
        <v>70560</v>
      </c>
      <c r="H194" s="126">
        <f>E194+G194</f>
        <v>423360</v>
      </c>
      <c r="I194" s="127"/>
      <c r="J194" s="59"/>
    </row>
    <row r="195" spans="1:10" ht="15">
      <c r="A195" s="87">
        <v>38</v>
      </c>
      <c r="B195" s="77" t="s">
        <v>36</v>
      </c>
      <c r="C195" s="74">
        <v>1</v>
      </c>
      <c r="D195" s="82" t="s">
        <v>3</v>
      </c>
      <c r="E195" s="128">
        <f>E196*1.2</f>
        <v>538560</v>
      </c>
      <c r="F195" s="129"/>
      <c r="G195" s="75">
        <f>E195*20%</f>
        <v>107712</v>
      </c>
      <c r="H195" s="128">
        <f>E195+G195</f>
        <v>646272</v>
      </c>
      <c r="I195" s="129"/>
      <c r="J195" s="59"/>
    </row>
    <row r="196" spans="1:10" ht="15">
      <c r="A196" s="76">
        <v>39</v>
      </c>
      <c r="B196" s="84"/>
      <c r="C196" s="78">
        <v>2</v>
      </c>
      <c r="D196" s="86"/>
      <c r="E196" s="126">
        <v>448800</v>
      </c>
      <c r="F196" s="127"/>
      <c r="G196" s="80">
        <f>E196*20%</f>
        <v>89760</v>
      </c>
      <c r="H196" s="126">
        <f>E196+G196</f>
        <v>538560</v>
      </c>
      <c r="I196" s="127"/>
      <c r="J196" s="59"/>
    </row>
    <row r="197" spans="1:10" ht="15">
      <c r="A197" s="122" t="s">
        <v>60</v>
      </c>
      <c r="B197" s="122"/>
      <c r="C197" s="122"/>
      <c r="D197" s="122"/>
      <c r="E197" s="122"/>
      <c r="F197" s="122"/>
      <c r="G197" s="122"/>
      <c r="H197" s="122"/>
      <c r="I197" s="122"/>
      <c r="J197" s="3"/>
    </row>
    <row r="198" spans="1:10" ht="15">
      <c r="A198" s="123" t="s">
        <v>24</v>
      </c>
      <c r="B198" s="123"/>
      <c r="C198" s="123"/>
      <c r="D198" s="123"/>
      <c r="E198" s="123"/>
      <c r="F198" s="123"/>
      <c r="G198" s="123"/>
      <c r="H198" s="123"/>
      <c r="I198" s="123"/>
      <c r="J198" s="43"/>
    </row>
    <row r="199" spans="1:10" ht="15">
      <c r="A199" s="22"/>
      <c r="B199" s="23" t="s">
        <v>25</v>
      </c>
      <c r="C199" s="23"/>
      <c r="D199" s="7" t="s">
        <v>26</v>
      </c>
      <c r="E199" s="6" t="s">
        <v>43</v>
      </c>
      <c r="F199" s="10"/>
      <c r="G199" s="8" t="s">
        <v>4</v>
      </c>
      <c r="H199" s="6" t="s">
        <v>43</v>
      </c>
      <c r="I199" s="10"/>
      <c r="J199" s="43"/>
    </row>
    <row r="200" spans="1:10" ht="15">
      <c r="A200" s="28"/>
      <c r="B200" s="3"/>
      <c r="C200" s="3"/>
      <c r="D200" s="12"/>
      <c r="E200" s="11" t="s">
        <v>42</v>
      </c>
      <c r="F200" s="15"/>
      <c r="G200" s="13" t="s">
        <v>5</v>
      </c>
      <c r="H200" s="11" t="s">
        <v>44</v>
      </c>
      <c r="I200" s="15"/>
      <c r="J200" s="43"/>
    </row>
    <row r="201" spans="1:10" ht="15">
      <c r="A201" s="32"/>
      <c r="B201" s="33"/>
      <c r="C201" s="33"/>
      <c r="D201" s="30"/>
      <c r="E201" s="16"/>
      <c r="F201" s="19"/>
      <c r="G201" s="18" t="s">
        <v>6</v>
      </c>
      <c r="H201" s="16"/>
      <c r="I201" s="19"/>
      <c r="J201" s="43"/>
    </row>
    <row r="202" spans="1:10" ht="15">
      <c r="A202" s="67">
        <v>58</v>
      </c>
      <c r="B202" s="68" t="s">
        <v>27</v>
      </c>
      <c r="C202" s="68"/>
      <c r="D202" s="30" t="s">
        <v>28</v>
      </c>
      <c r="E202" s="124">
        <v>218000</v>
      </c>
      <c r="F202" s="125"/>
      <c r="G202" s="69">
        <f>E202*20%</f>
        <v>43600</v>
      </c>
      <c r="H202" s="124">
        <f>E202+G202</f>
        <v>261600</v>
      </c>
      <c r="I202" s="125"/>
      <c r="J202" s="43"/>
    </row>
    <row r="203" spans="1:10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1:10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1:10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1:10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1:10" ht="18">
      <c r="A207" s="110"/>
      <c r="B207" s="110" t="s">
        <v>77</v>
      </c>
      <c r="C207" s="110"/>
      <c r="D207" s="110"/>
      <c r="E207" s="110"/>
      <c r="F207" s="110"/>
      <c r="G207" s="110" t="s">
        <v>78</v>
      </c>
      <c r="H207" s="110"/>
      <c r="I207" s="110"/>
      <c r="J207" s="43"/>
    </row>
  </sheetData>
  <sheetProtection/>
  <mergeCells count="202">
    <mergeCell ref="E81:F81"/>
    <mergeCell ref="H81:I81"/>
    <mergeCell ref="E84:F84"/>
    <mergeCell ref="H84:I84"/>
    <mergeCell ref="E82:F82"/>
    <mergeCell ref="H82:I82"/>
    <mergeCell ref="E83:F83"/>
    <mergeCell ref="H83:I83"/>
    <mergeCell ref="E75:F75"/>
    <mergeCell ref="H75:I75"/>
    <mergeCell ref="A76:I76"/>
    <mergeCell ref="A77:I77"/>
    <mergeCell ref="E73:F73"/>
    <mergeCell ref="H73:I73"/>
    <mergeCell ref="E74:F74"/>
    <mergeCell ref="H74:I74"/>
    <mergeCell ref="E67:F67"/>
    <mergeCell ref="H67:I67"/>
    <mergeCell ref="E70:F70"/>
    <mergeCell ref="H70:I70"/>
    <mergeCell ref="A71:I71"/>
    <mergeCell ref="E72:F72"/>
    <mergeCell ref="H72:I72"/>
    <mergeCell ref="E68:F68"/>
    <mergeCell ref="H69:I69"/>
    <mergeCell ref="H115:I115"/>
    <mergeCell ref="E115:F115"/>
    <mergeCell ref="A111:I111"/>
    <mergeCell ref="A110:I110"/>
    <mergeCell ref="E109:F109"/>
    <mergeCell ref="E108:F108"/>
    <mergeCell ref="H101:I101"/>
    <mergeCell ref="H107:I107"/>
    <mergeCell ref="H108:I108"/>
    <mergeCell ref="H109:I109"/>
    <mergeCell ref="H102:I102"/>
    <mergeCell ref="H103:I103"/>
    <mergeCell ref="H104:I104"/>
    <mergeCell ref="H105:I105"/>
    <mergeCell ref="H106:I106"/>
    <mergeCell ref="E105:F105"/>
    <mergeCell ref="E106:F106"/>
    <mergeCell ref="E107:F107"/>
    <mergeCell ref="E101:F101"/>
    <mergeCell ref="E102:F102"/>
    <mergeCell ref="E103:F103"/>
    <mergeCell ref="E104:F104"/>
    <mergeCell ref="H52:I52"/>
    <mergeCell ref="H53:I53"/>
    <mergeCell ref="H54:I54"/>
    <mergeCell ref="E98:F98"/>
    <mergeCell ref="E52:F52"/>
    <mergeCell ref="E53:F53"/>
    <mergeCell ref="E54:F54"/>
    <mergeCell ref="E55:F55"/>
    <mergeCell ref="A97:I97"/>
    <mergeCell ref="E63:F63"/>
    <mergeCell ref="H39:I39"/>
    <mergeCell ref="E49:F49"/>
    <mergeCell ref="E50:F50"/>
    <mergeCell ref="E51:F51"/>
    <mergeCell ref="H50:I50"/>
    <mergeCell ref="H51:I51"/>
    <mergeCell ref="H49:I49"/>
    <mergeCell ref="A44:I44"/>
    <mergeCell ref="A47:I47"/>
    <mergeCell ref="A48:I48"/>
    <mergeCell ref="E31:F31"/>
    <mergeCell ref="E32:F32"/>
    <mergeCell ref="E33:F33"/>
    <mergeCell ref="H31:I31"/>
    <mergeCell ref="H32:I32"/>
    <mergeCell ref="H33:I33"/>
    <mergeCell ref="H28:I28"/>
    <mergeCell ref="H21:I21"/>
    <mergeCell ref="H22:I22"/>
    <mergeCell ref="H23:I23"/>
    <mergeCell ref="H24:I24"/>
    <mergeCell ref="E25:F25"/>
    <mergeCell ref="E26:F26"/>
    <mergeCell ref="E22:F22"/>
    <mergeCell ref="E23:F23"/>
    <mergeCell ref="E24:F24"/>
    <mergeCell ref="H19:I19"/>
    <mergeCell ref="H20:I20"/>
    <mergeCell ref="H27:I27"/>
    <mergeCell ref="E27:F27"/>
    <mergeCell ref="E20:F20"/>
    <mergeCell ref="H25:I25"/>
    <mergeCell ref="H26:I26"/>
    <mergeCell ref="E21:F21"/>
    <mergeCell ref="A35:I35"/>
    <mergeCell ref="A85:I85"/>
    <mergeCell ref="A86:I86"/>
    <mergeCell ref="A92:I92"/>
    <mergeCell ref="A58:I58"/>
    <mergeCell ref="A45:I45"/>
    <mergeCell ref="A46:I46"/>
    <mergeCell ref="E39:F39"/>
    <mergeCell ref="H55:I55"/>
    <mergeCell ref="H56:I56"/>
    <mergeCell ref="A13:I13"/>
    <mergeCell ref="A34:I34"/>
    <mergeCell ref="A29:I29"/>
    <mergeCell ref="B30:F30"/>
    <mergeCell ref="E17:F17"/>
    <mergeCell ref="E18:F18"/>
    <mergeCell ref="E19:F19"/>
    <mergeCell ref="E28:F28"/>
    <mergeCell ref="H17:I17"/>
    <mergeCell ref="H18:I18"/>
    <mergeCell ref="H57:I57"/>
    <mergeCell ref="E59:F59"/>
    <mergeCell ref="E56:F56"/>
    <mergeCell ref="E57:F57"/>
    <mergeCell ref="A6:I6"/>
    <mergeCell ref="A7:I7"/>
    <mergeCell ref="A9:I9"/>
    <mergeCell ref="A10:I10"/>
    <mergeCell ref="A11:I11"/>
    <mergeCell ref="A12:I12"/>
    <mergeCell ref="E64:F64"/>
    <mergeCell ref="H59:I59"/>
    <mergeCell ref="H60:I60"/>
    <mergeCell ref="H61:I61"/>
    <mergeCell ref="H62:I62"/>
    <mergeCell ref="H63:I63"/>
    <mergeCell ref="H64:I64"/>
    <mergeCell ref="E100:F100"/>
    <mergeCell ref="A93:I93"/>
    <mergeCell ref="A94:I94"/>
    <mergeCell ref="E87:F87"/>
    <mergeCell ref="E90:F90"/>
    <mergeCell ref="H87:I87"/>
    <mergeCell ref="H90:I90"/>
    <mergeCell ref="H99:I99"/>
    <mergeCell ref="E99:F99"/>
    <mergeCell ref="H100:I100"/>
    <mergeCell ref="A95:I95"/>
    <mergeCell ref="A96:I96"/>
    <mergeCell ref="H98:I98"/>
    <mergeCell ref="E60:F60"/>
    <mergeCell ref="E61:F61"/>
    <mergeCell ref="E62:F62"/>
    <mergeCell ref="A65:I65"/>
    <mergeCell ref="A66:I66"/>
    <mergeCell ref="H68:I68"/>
    <mergeCell ref="E69:F69"/>
    <mergeCell ref="A168:I168"/>
    <mergeCell ref="A169:I169"/>
    <mergeCell ref="A170:I170"/>
    <mergeCell ref="E174:F174"/>
    <mergeCell ref="H174:I174"/>
    <mergeCell ref="A163:I163"/>
    <mergeCell ref="A164:I164"/>
    <mergeCell ref="A166:I166"/>
    <mergeCell ref="A167:I167"/>
    <mergeCell ref="E177:F177"/>
    <mergeCell ref="H177:I177"/>
    <mergeCell ref="E178:F178"/>
    <mergeCell ref="H178:I178"/>
    <mergeCell ref="E175:F175"/>
    <mergeCell ref="H175:I175"/>
    <mergeCell ref="E176:F176"/>
    <mergeCell ref="H176:I176"/>
    <mergeCell ref="E181:F181"/>
    <mergeCell ref="H181:I181"/>
    <mergeCell ref="E182:F182"/>
    <mergeCell ref="H182:I182"/>
    <mergeCell ref="E179:F179"/>
    <mergeCell ref="H179:I179"/>
    <mergeCell ref="E180:F180"/>
    <mergeCell ref="H180:I180"/>
    <mergeCell ref="E185:F185"/>
    <mergeCell ref="H185:I185"/>
    <mergeCell ref="E183:F183"/>
    <mergeCell ref="H183:I183"/>
    <mergeCell ref="E184:F184"/>
    <mergeCell ref="H184:I184"/>
    <mergeCell ref="E189:F189"/>
    <mergeCell ref="H189:I189"/>
    <mergeCell ref="E190:F190"/>
    <mergeCell ref="H190:I190"/>
    <mergeCell ref="A186:I186"/>
    <mergeCell ref="A187:I187"/>
    <mergeCell ref="E188:F188"/>
    <mergeCell ref="H188:I188"/>
    <mergeCell ref="E194:F194"/>
    <mergeCell ref="H194:I194"/>
    <mergeCell ref="E195:F195"/>
    <mergeCell ref="H195:I195"/>
    <mergeCell ref="E191:F191"/>
    <mergeCell ref="H191:I191"/>
    <mergeCell ref="A192:I192"/>
    <mergeCell ref="E193:F193"/>
    <mergeCell ref="H193:I193"/>
    <mergeCell ref="A197:I197"/>
    <mergeCell ref="A198:I198"/>
    <mergeCell ref="E202:F202"/>
    <mergeCell ref="H202:I202"/>
    <mergeCell ref="E196:F196"/>
    <mergeCell ref="H196:I196"/>
  </mergeCells>
  <printOptions/>
  <pageMargins left="0.76" right="0.18" top="0.19" bottom="0.18" header="0.18" footer="0.17"/>
  <pageSetup horizontalDpi="600" verticalDpi="600" orientation="portrait" paperSize="9" scale="84" r:id="rId1"/>
  <rowBreaks count="2" manualBreakCount="2">
    <brk id="1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гл_экономист</cp:lastModifiedBy>
  <cp:lastPrinted>2016-05-03T08:58:51Z</cp:lastPrinted>
  <dcterms:created xsi:type="dcterms:W3CDTF">2000-08-31T06:15:55Z</dcterms:created>
  <dcterms:modified xsi:type="dcterms:W3CDTF">2016-08-09T11:51:21Z</dcterms:modified>
  <cp:category/>
  <cp:version/>
  <cp:contentType/>
  <cp:contentStatus/>
</cp:coreProperties>
</file>